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hidePivotFieldList="1"/>
  <mc:AlternateContent xmlns:mc="http://schemas.openxmlformats.org/markup-compatibility/2006">
    <mc:Choice Requires="x15">
      <x15ac:absPath xmlns:x15ac="http://schemas.microsoft.com/office/spreadsheetml/2010/11/ac" url="https://ficambs.sharepoint.com/sites/CambridgePeterborough/Production/AQ2022/Course materials/Printed Content/Level 3/MATS/V002/MATS spreadsheets to download/"/>
    </mc:Choice>
  </mc:AlternateContent>
  <xr:revisionPtr revIDLastSave="336" documentId="8_{25B12228-68C7-441C-86C5-165501F59CDC}" xr6:coauthVersionLast="47" xr6:coauthVersionMax="47" xr10:uidLastSave="{44FE43A2-AAEF-46A0-84A7-3BBB9D588495}"/>
  <bookViews>
    <workbookView xWindow="-120" yWindow="-120" windowWidth="29040" windowHeight="15840" xr2:uid="{00000000-000D-0000-FFFF-FFFF00000000}"/>
  </bookViews>
  <sheets>
    <sheet name="Revision Example 1" sheetId="1" r:id="rId1"/>
    <sheet name="BB Budget" sheetId="2" r:id="rId2"/>
    <sheet name="Cost Data" sheetId="3" r:id="rId3"/>
    <sheet name="Screen Print" sheetId="4" r:id="rId4"/>
    <sheet name="Revision Example 2" sheetId="5" r:id="rId5"/>
    <sheet name="Q4 Sales" sheetId="18" r:id="rId6"/>
    <sheet name="CDL Sales" sheetId="6" r:id="rId7"/>
    <sheet name="Prices" sheetId="7" r:id="rId8"/>
    <sheet name="Cash Budget" sheetId="8" r:id="rId9"/>
    <sheet name="Revision Example 3" sheetId="9" r:id="rId10"/>
    <sheet name="JWL Budget" sheetId="10" r:id="rId11"/>
    <sheet name="Monthly" sheetId="11" r:id="rId12"/>
    <sheet name="Revision Example 4" sheetId="12" r:id="rId13"/>
    <sheet name="Counties Figures" sheetId="13" r:id="rId14"/>
    <sheet name="May Sales" sheetId="14" r:id="rId15"/>
    <sheet name="Breakeven" sheetId="15" r:id="rId16"/>
    <sheet name="Goal Seek" sheetId="19" r:id="rId17"/>
    <sheet name="Revision Example 5" sheetId="16" r:id="rId18"/>
    <sheet name="Operating statement" sheetId="17" r:id="rId19"/>
  </sheets>
  <calcPr calcId="191029"/>
  <pivotCaches>
    <pivotCache cacheId="0" r:id="rId2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1" i="10" l="1"/>
  <c r="C20" i="10"/>
  <c r="C19" i="10"/>
  <c r="C18" i="10"/>
  <c r="C15" i="10"/>
  <c r="G13" i="17"/>
  <c r="E11" i="17"/>
  <c r="E8" i="17"/>
  <c r="E9" i="17"/>
  <c r="E10" i="17"/>
  <c r="E7" i="17"/>
  <c r="D11" i="17"/>
  <c r="B11" i="17"/>
  <c r="C10" i="17"/>
  <c r="C7" i="17"/>
  <c r="C3" i="17"/>
  <c r="C8" i="17" s="1"/>
  <c r="C6" i="17" l="1"/>
  <c r="C9" i="17"/>
  <c r="E6" i="17" l="1"/>
  <c r="C11" i="17"/>
  <c r="H11" i="19" l="1"/>
  <c r="D7" i="19"/>
  <c r="H13" i="19" s="1"/>
  <c r="H15" i="15"/>
  <c r="H17" i="15" s="1"/>
  <c r="H19" i="15" s="1"/>
  <c r="H13" i="15"/>
  <c r="H11" i="15"/>
  <c r="H15" i="19" l="1"/>
  <c r="H17" i="19" s="1"/>
  <c r="H19" i="19" s="1"/>
  <c r="D9" i="19"/>
  <c r="H4" i="13"/>
  <c r="C5" i="13"/>
  <c r="H5" i="13" s="1"/>
  <c r="C6" i="13"/>
  <c r="H6" i="13" s="1"/>
  <c r="C7" i="13"/>
  <c r="H7" i="13" s="1"/>
  <c r="C8" i="13"/>
  <c r="H8" i="13" s="1"/>
  <c r="C9" i="13"/>
  <c r="H9" i="13" s="1"/>
  <c r="C10" i="13"/>
  <c r="H10" i="13" s="1"/>
  <c r="C11" i="13"/>
  <c r="H11" i="13" s="1"/>
  <c r="C12" i="13"/>
  <c r="H12" i="13" s="1"/>
  <c r="C13" i="13"/>
  <c r="H13" i="13" s="1"/>
  <c r="C14" i="13"/>
  <c r="H14" i="13" s="1"/>
  <c r="C15" i="13"/>
  <c r="H15" i="13" s="1"/>
  <c r="C16" i="13"/>
  <c r="H16" i="13" s="1"/>
  <c r="C17" i="13"/>
  <c r="H17" i="13" s="1"/>
  <c r="C18" i="13"/>
  <c r="H18" i="13" s="1"/>
  <c r="C4" i="13"/>
  <c r="J1" i="13"/>
  <c r="B1" i="13"/>
  <c r="C16" i="10"/>
  <c r="C17" i="10" s="1"/>
  <c r="B15" i="10" l="1"/>
  <c r="B16" i="10"/>
  <c r="B17" i="10"/>
  <c r="B18" i="10"/>
  <c r="B19" i="10"/>
  <c r="B20" i="10"/>
  <c r="B21" i="10"/>
  <c r="D6" i="10" l="1"/>
  <c r="D7" i="10"/>
  <c r="D8" i="10"/>
  <c r="D9" i="10"/>
  <c r="D10" i="10"/>
  <c r="D11" i="10"/>
  <c r="C21" i="11" l="1"/>
  <c r="D21" i="11"/>
  <c r="E21" i="11"/>
  <c r="F21" i="11"/>
  <c r="G21" i="11"/>
  <c r="H21" i="11"/>
  <c r="I21" i="11"/>
  <c r="J21" i="11"/>
  <c r="K21" i="11"/>
  <c r="L21" i="11"/>
  <c r="M21" i="11"/>
  <c r="B21" i="11"/>
  <c r="C19" i="11"/>
  <c r="D19" i="11"/>
  <c r="E19" i="11"/>
  <c r="F19" i="11"/>
  <c r="G19" i="11"/>
  <c r="H19" i="11"/>
  <c r="I19" i="11"/>
  <c r="J19" i="11"/>
  <c r="K19" i="11"/>
  <c r="L19" i="11"/>
  <c r="M19" i="11"/>
  <c r="C20" i="11"/>
  <c r="D20" i="11"/>
  <c r="E20" i="11"/>
  <c r="F20" i="11"/>
  <c r="G20" i="11"/>
  <c r="H20" i="11"/>
  <c r="I20" i="11"/>
  <c r="J20" i="11"/>
  <c r="K20" i="11"/>
  <c r="L20" i="11"/>
  <c r="M20" i="11"/>
  <c r="B20" i="11"/>
  <c r="B19" i="11"/>
  <c r="J18" i="11"/>
  <c r="J22" i="11" s="1"/>
  <c r="C17" i="11"/>
  <c r="C18" i="11" s="1"/>
  <c r="C22" i="11" s="1"/>
  <c r="D17" i="11"/>
  <c r="D18" i="11" s="1"/>
  <c r="D22" i="11" s="1"/>
  <c r="E17" i="11"/>
  <c r="E18" i="11" s="1"/>
  <c r="E22" i="11" s="1"/>
  <c r="F17" i="11"/>
  <c r="F18" i="11" s="1"/>
  <c r="F22" i="11" s="1"/>
  <c r="G17" i="11"/>
  <c r="G18" i="11" s="1"/>
  <c r="H17" i="11"/>
  <c r="H18" i="11" s="1"/>
  <c r="I17" i="11"/>
  <c r="I18" i="11" s="1"/>
  <c r="J17" i="11"/>
  <c r="K17" i="11"/>
  <c r="K18" i="11" s="1"/>
  <c r="K22" i="11" s="1"/>
  <c r="L17" i="11"/>
  <c r="L18" i="11" s="1"/>
  <c r="L22" i="11" s="1"/>
  <c r="M17" i="11"/>
  <c r="M18" i="11" s="1"/>
  <c r="M22" i="11" s="1"/>
  <c r="B17" i="11"/>
  <c r="B18" i="11" s="1"/>
  <c r="B22" i="11" s="1"/>
  <c r="C16" i="11"/>
  <c r="D16" i="11"/>
  <c r="E16" i="11"/>
  <c r="F16" i="11"/>
  <c r="G16" i="11"/>
  <c r="H16" i="11"/>
  <c r="I16" i="11"/>
  <c r="J16" i="11"/>
  <c r="K16" i="11"/>
  <c r="L16" i="11"/>
  <c r="M16" i="11"/>
  <c r="B16" i="11"/>
  <c r="H22" i="11" l="1"/>
  <c r="I22" i="11"/>
  <c r="G22" i="11"/>
  <c r="B11" i="10"/>
  <c r="B6" i="10"/>
  <c r="B7" i="10"/>
  <c r="B8" i="10"/>
  <c r="B9" i="10"/>
  <c r="B10" i="10"/>
  <c r="B5" i="10"/>
  <c r="E8" i="8" l="1"/>
  <c r="D8" i="8"/>
  <c r="C8" i="8"/>
  <c r="J8" i="6" l="1"/>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7" i="6"/>
  <c r="B8" i="8"/>
  <c r="H9" i="2" l="1"/>
  <c r="H8" i="2"/>
  <c r="H6" i="2"/>
  <c r="H7" i="2"/>
  <c r="H5" i="2"/>
  <c r="H4" i="2"/>
  <c r="D8" i="2"/>
  <c r="D9" i="2"/>
  <c r="D7" i="2"/>
  <c r="C8" i="2"/>
  <c r="C9" i="2"/>
  <c r="C7" i="2"/>
  <c r="B8" i="2"/>
  <c r="B9" i="2"/>
  <c r="B7" i="2"/>
  <c r="D7" i="15"/>
  <c r="D9" i="15" s="1"/>
  <c r="H11" i="2" l="1"/>
  <c r="H13" i="2" s="1"/>
  <c r="H14" i="2" s="1"/>
  <c r="H15" i="2" s="1"/>
  <c r="H17" i="2"/>
  <c r="M8" i="11"/>
  <c r="M12" i="11" s="1"/>
  <c r="L8" i="11"/>
  <c r="L12" i="11" s="1"/>
  <c r="K8" i="11"/>
  <c r="K12" i="11" s="1"/>
  <c r="J8" i="11"/>
  <c r="J12" i="11" s="1"/>
  <c r="I8" i="11"/>
  <c r="I12" i="11" s="1"/>
  <c r="H8" i="11"/>
  <c r="H12" i="11" s="1"/>
  <c r="G8" i="11"/>
  <c r="G12" i="11" s="1"/>
  <c r="F8" i="11"/>
  <c r="F12" i="11" s="1"/>
  <c r="E8" i="11"/>
  <c r="E12" i="11" s="1"/>
  <c r="D8" i="11"/>
  <c r="D12" i="11" s="1"/>
  <c r="C8" i="11"/>
  <c r="C12" i="11" s="1"/>
  <c r="B8" i="11"/>
  <c r="B12" i="11" s="1"/>
  <c r="B12" i="8" l="1"/>
  <c r="C6" i="8" l="1"/>
  <c r="C12" i="8" l="1"/>
  <c r="D6" i="8" s="1"/>
  <c r="D12" i="8" s="1"/>
  <c r="E6" i="8" s="1"/>
  <c r="E12" i="8" s="1"/>
</calcChain>
</file>

<file path=xl/sharedStrings.xml><?xml version="1.0" encoding="utf-8"?>
<sst xmlns="http://schemas.openxmlformats.org/spreadsheetml/2006/main" count="1962" uniqueCount="251">
  <si>
    <t>Brilliant Bookcases is a business recently set up by Betty Brown which makes and sells high quality bookcases. Betty will sell the bookcases out of her shop and online, with customers paying in cash or on credit/debit card.
You are employed by Betty to look after her financial books and records and to prepare reports for her on a regular basis so that she can analyse the business performance and make the correct decisions for her business.  
It is now January and Betty is preparing for her first year of trading.</t>
  </si>
  <si>
    <t>(a)</t>
  </si>
  <si>
    <t>(3 marks)</t>
  </si>
  <si>
    <t>(b)</t>
  </si>
  <si>
    <t>(c)</t>
  </si>
  <si>
    <t>(4 marks)</t>
  </si>
  <si>
    <t>(2 marks)</t>
  </si>
  <si>
    <t>(d)</t>
  </si>
  <si>
    <t>Revision Example 1 - 16 marks</t>
  </si>
  <si>
    <t>Budget sales (units)</t>
  </si>
  <si>
    <t>Budgeted Profit/Loss</t>
  </si>
  <si>
    <t>Budgeted selling price</t>
  </si>
  <si>
    <t>Category</t>
  </si>
  <si>
    <t>Sub-Category</t>
  </si>
  <si>
    <t>Value</t>
  </si>
  <si>
    <t>Revenue</t>
  </si>
  <si>
    <t>Cost information</t>
  </si>
  <si>
    <t>Production costs</t>
  </si>
  <si>
    <t>Materials</t>
  </si>
  <si>
    <t>Quantity (kgs/hrs)</t>
  </si>
  <si>
    <t>Cost per kg/hr</t>
  </si>
  <si>
    <t>Cost per unit</t>
  </si>
  <si>
    <t>Labour</t>
  </si>
  <si>
    <t>Direct Material</t>
  </si>
  <si>
    <t>Variable overhead</t>
  </si>
  <si>
    <t>Direct Labour</t>
  </si>
  <si>
    <t>Fixed production overheads</t>
  </si>
  <si>
    <t>Variable overheads</t>
  </si>
  <si>
    <t>Non-Production costs</t>
  </si>
  <si>
    <t>Fixed admin / selling overheads</t>
  </si>
  <si>
    <t>Gross profit</t>
  </si>
  <si>
    <t>Contribution / unit</t>
  </si>
  <si>
    <t>Breakeven point</t>
  </si>
  <si>
    <t>Margin of safety (units)</t>
  </si>
  <si>
    <t>Margin of safety (%)</t>
  </si>
  <si>
    <t>Units for £50k target net profit</t>
  </si>
  <si>
    <t>Quantities per unit</t>
  </si>
  <si>
    <t>Cost per kg/hour</t>
  </si>
  <si>
    <t>Kilos / Unit</t>
  </si>
  <si>
    <t>(£/kg)</t>
  </si>
  <si>
    <t>Hours / Unit</t>
  </si>
  <si>
    <t>(£/hr)</t>
  </si>
  <si>
    <t>(5 marks)</t>
  </si>
  <si>
    <t>(6 marks)</t>
  </si>
  <si>
    <t>CDL &amp; Co</t>
  </si>
  <si>
    <t>VAT</t>
  </si>
  <si>
    <t>Month</t>
  </si>
  <si>
    <t>Description</t>
  </si>
  <si>
    <t>Item No</t>
  </si>
  <si>
    <t>Total no. of items</t>
  </si>
  <si>
    <t>Sales channel</t>
  </si>
  <si>
    <t>Invoice No</t>
  </si>
  <si>
    <t>Item price</t>
  </si>
  <si>
    <t>Net Sale</t>
  </si>
  <si>
    <t>Vat</t>
  </si>
  <si>
    <t>500ml bottle</t>
  </si>
  <si>
    <t>A405</t>
  </si>
  <si>
    <t>Retail store</t>
  </si>
  <si>
    <t>Online sales</t>
  </si>
  <si>
    <t>Catalogue</t>
  </si>
  <si>
    <t>Direct mail</t>
  </si>
  <si>
    <t>Department store</t>
  </si>
  <si>
    <t>500ml Flask</t>
  </si>
  <si>
    <t>B106</t>
  </si>
  <si>
    <t>1 Litre bottle</t>
  </si>
  <si>
    <t>D654</t>
  </si>
  <si>
    <t>1 Litre flask</t>
  </si>
  <si>
    <t>F111</t>
  </si>
  <si>
    <t>Set of 4 stainless steel cups</t>
  </si>
  <si>
    <t>L852</t>
  </si>
  <si>
    <t>Set of 6 stainless steel cups</t>
  </si>
  <si>
    <t>M102</t>
  </si>
  <si>
    <t>Set of 4 plates</t>
  </si>
  <si>
    <t>P323</t>
  </si>
  <si>
    <t>Set of 6 plates</t>
  </si>
  <si>
    <t>P324</t>
  </si>
  <si>
    <t>October</t>
  </si>
  <si>
    <t>November</t>
  </si>
  <si>
    <t>December</t>
  </si>
  <si>
    <t>Price</t>
  </si>
  <si>
    <t>Cash budget</t>
  </si>
  <si>
    <t>Sales</t>
  </si>
  <si>
    <t>Oct</t>
  </si>
  <si>
    <t>Nov</t>
  </si>
  <si>
    <t>Dec</t>
  </si>
  <si>
    <t>Jan</t>
  </si>
  <si>
    <t>£</t>
  </si>
  <si>
    <t>Total sales</t>
  </si>
  <si>
    <t>Opening balance</t>
  </si>
  <si>
    <t>Total payments</t>
  </si>
  <si>
    <t>Closing balance</t>
  </si>
  <si>
    <t>In addition to these instructions, you will be using the following worksheets: Sales, Prices and Cash Budget.</t>
  </si>
  <si>
    <t>20X7 sales for the last 3 months of trading through various outlets</t>
  </si>
  <si>
    <t>(1 mark)</t>
  </si>
  <si>
    <t>January’s total sales are expected to be 10% higher than the ones for December.</t>
  </si>
  <si>
    <r>
      <rPr>
        <b/>
        <sz val="11"/>
        <color theme="1"/>
        <rFont val="Calibri"/>
        <family val="2"/>
        <scheme val="minor"/>
      </rPr>
      <t xml:space="preserve">(ii) </t>
    </r>
    <r>
      <rPr>
        <sz val="11"/>
        <color theme="1"/>
        <rFont val="Calibri"/>
        <family val="2"/>
        <scheme val="minor"/>
      </rPr>
      <t xml:space="preserve">Give the pivot chart the title 'Q4 Sales' and label the horizontal axis 'Month.' Remove the legend. </t>
    </r>
  </si>
  <si>
    <t>Complete the following in the ‘Cash budget’ worksheet:</t>
  </si>
  <si>
    <r>
      <rPr>
        <b/>
        <sz val="11"/>
        <color theme="1"/>
        <rFont val="Calibri"/>
        <family val="2"/>
        <scheme val="minor"/>
      </rPr>
      <t>(iii)</t>
    </r>
    <r>
      <rPr>
        <sz val="11"/>
        <color theme="1"/>
        <rFont val="Calibri"/>
        <family val="2"/>
        <scheme val="minor"/>
      </rPr>
      <t xml:space="preserve"> Rename the worksheet 'Q4 Sales.'</t>
    </r>
  </si>
  <si>
    <t>You work for CDL &amp; Co, a business which sells picnic products. You cover all aspects of bookkeeping and accounting for the business. The owners of the business have asked you to create a cash budget for January.
You have been provided with a list of invoices for October, November, and December, along with a price list. The amounts for each invoice need to be completed for unit price, net sales, and total sales.</t>
  </si>
  <si>
    <t>Gross Sale</t>
  </si>
  <si>
    <r>
      <rPr>
        <b/>
        <sz val="11"/>
        <color theme="1"/>
        <rFont val="Calibri"/>
        <family val="2"/>
        <scheme val="minor"/>
      </rPr>
      <t>(i)</t>
    </r>
    <r>
      <rPr>
        <sz val="11"/>
        <color theme="1"/>
        <rFont val="Calibri"/>
        <family val="2"/>
        <scheme val="minor"/>
      </rPr>
      <t xml:space="preserve"> Insert a pivot table and </t>
    </r>
    <r>
      <rPr>
        <sz val="11"/>
        <color indexed="8"/>
        <rFont val="Calibri"/>
        <family val="2"/>
        <scheme val="minor"/>
      </rPr>
      <t>pivot chart (column chart) into a new worksheet to show the split of total gross sales by month.</t>
    </r>
  </si>
  <si>
    <t>The figures for total payments have already been calculated and input into the cash budget.</t>
  </si>
  <si>
    <r>
      <rPr>
        <b/>
        <sz val="11"/>
        <color theme="1"/>
        <rFont val="Calibri"/>
        <family val="2"/>
        <scheme val="minor"/>
      </rPr>
      <t>(i)</t>
    </r>
    <r>
      <rPr>
        <sz val="11"/>
        <color theme="1"/>
        <rFont val="Calibri"/>
        <family val="2"/>
        <scheme val="minor"/>
      </rPr>
      <t xml:space="preserve"> Link the figures from the pivot table in the 'Q4 Sales’ worksheet for 'Total sales' for October, November, and December into cells B8, C8 and D8.</t>
    </r>
  </si>
  <si>
    <r>
      <rPr>
        <b/>
        <sz val="11"/>
        <color theme="1"/>
        <rFont val="Calibri"/>
        <family val="2"/>
        <scheme val="minor"/>
      </rPr>
      <t xml:space="preserve">(ii) </t>
    </r>
    <r>
      <rPr>
        <sz val="11"/>
        <color theme="1"/>
        <rFont val="Calibri"/>
        <family val="2"/>
        <scheme val="minor"/>
      </rPr>
      <t>Calculate the figure for January’s total sales in cell E8.</t>
    </r>
  </si>
  <si>
    <r>
      <rPr>
        <b/>
        <sz val="11"/>
        <color theme="1"/>
        <rFont val="Calibri"/>
        <family val="2"/>
        <scheme val="minor"/>
      </rPr>
      <t xml:space="preserve">(iv) </t>
    </r>
    <r>
      <rPr>
        <sz val="11"/>
        <color theme="1"/>
        <rFont val="Calibri"/>
        <family val="2"/>
        <scheme val="minor"/>
      </rPr>
      <t>Protect the 'Cash budget' worksheet with the password "CDL".</t>
    </r>
  </si>
  <si>
    <t>Revision Example 2 - 16 marks</t>
  </si>
  <si>
    <t>You are an accounting technician working for J.W. Lewis, a clothes manufacturer and retailer. They have a number of stores all over the UK, as well as making online sales via their website. Customers pay by cash / credit card for their clothes.
You are currently preparing the budget for next year's sales and expenses.</t>
  </si>
  <si>
    <t>Open worksheet 'BB Budget'. Fill in the empty cells for quantities and costs (cells B7 to B9 and C7 to C9) by using look-up functions to reference the data on the 'Cost data' worksheet. Then use formulae to calculate the cost per unit for each cost line in D7 to D9.</t>
  </si>
  <si>
    <t>In addition to these instructions, you will be using the following worksheets: BB Budget, Cost Data, Screen Print.</t>
  </si>
  <si>
    <r>
      <t>In the worksheet called ‘CDL Sales’ use a lookup function on the ‘Item No’ data to</t>
    </r>
    <r>
      <rPr>
        <sz val="11"/>
        <color indexed="8"/>
        <rFont val="Calibri"/>
        <family val="2"/>
        <scheme val="minor"/>
      </rPr>
      <t xml:space="preserve"> lookup the item price from the Prices worksheet. Use this price to calculate the net sales.</t>
    </r>
  </si>
  <si>
    <t>Open worksheet called 'JWL Budget'. It includes a statement of current years costs, revenue and profits. You will need to include figures to this statement.</t>
  </si>
  <si>
    <t>Current Year Actuals</t>
  </si>
  <si>
    <t>(£ 000's)</t>
  </si>
  <si>
    <t>Current Actuals</t>
  </si>
  <si>
    <t>% Total Sales Revenue</t>
  </si>
  <si>
    <t>Cost of sales</t>
  </si>
  <si>
    <t>% Sales revenue increase</t>
  </si>
  <si>
    <t>J.W. Lewis</t>
  </si>
  <si>
    <t>Month 1</t>
  </si>
  <si>
    <t>Month 2</t>
  </si>
  <si>
    <t>Month 3</t>
  </si>
  <si>
    <t>Month 4</t>
  </si>
  <si>
    <t>Month 5</t>
  </si>
  <si>
    <t>Month 6</t>
  </si>
  <si>
    <t>Month 7</t>
  </si>
  <si>
    <t>Month 8</t>
  </si>
  <si>
    <t>Month 9</t>
  </si>
  <si>
    <t>Month 10</t>
  </si>
  <si>
    <t>Month 11</t>
  </si>
  <si>
    <t>Month 12</t>
  </si>
  <si>
    <r>
      <rPr>
        <b/>
        <sz val="11"/>
        <color theme="1"/>
        <rFont val="Calibri"/>
        <family val="2"/>
        <scheme val="minor"/>
      </rPr>
      <t>(i)</t>
    </r>
    <r>
      <rPr>
        <sz val="11"/>
        <color theme="1"/>
        <rFont val="Calibri"/>
        <family val="2"/>
        <scheme val="minor"/>
      </rPr>
      <t> In Column B, cells B5 to B10, include formulas to calculate the total revenues, costs, gross and net profit for the year, by linking to the appropriate cells in the 'Monthly' worksheet. Format these to 'Accounting' to 0 decimal places.</t>
    </r>
  </si>
  <si>
    <t>Labour costs</t>
  </si>
  <si>
    <t>Storage costs</t>
  </si>
  <si>
    <t>Other overheads</t>
  </si>
  <si>
    <t>Operating profit</t>
  </si>
  <si>
    <r>
      <rPr>
        <b/>
        <sz val="11"/>
        <color theme="1"/>
        <rFont val="Calibri"/>
        <family val="2"/>
        <scheme val="minor"/>
      </rPr>
      <t xml:space="preserve">(ii) </t>
    </r>
    <r>
      <rPr>
        <sz val="11"/>
        <color theme="1"/>
        <rFont val="Calibri"/>
        <family val="2"/>
        <scheme val="minor"/>
      </rPr>
      <t>In cell B11 insert a formula for 'Operating profit'.</t>
    </r>
  </si>
  <si>
    <t>Next Year Budget</t>
  </si>
  <si>
    <t>Original Budget</t>
  </si>
  <si>
    <t>Revised Budget</t>
  </si>
  <si>
    <r>
      <rPr>
        <b/>
        <sz val="11"/>
        <color theme="1"/>
        <rFont val="Calibri"/>
        <family val="2"/>
        <scheme val="minor"/>
      </rPr>
      <t>(iii)</t>
    </r>
    <r>
      <rPr>
        <sz val="11"/>
        <color theme="1"/>
        <rFont val="Calibri"/>
        <family val="2"/>
        <scheme val="minor"/>
      </rPr>
      <t xml:space="preserve"> Enter formulas in Row 18 to calculate budgeted gross profit for each month. </t>
    </r>
  </si>
  <si>
    <r>
      <rPr>
        <b/>
        <sz val="11"/>
        <color theme="1"/>
        <rFont val="Calibri"/>
        <family val="2"/>
        <scheme val="minor"/>
      </rPr>
      <t xml:space="preserve">(ii) </t>
    </r>
    <r>
      <rPr>
        <sz val="11"/>
        <color theme="1"/>
        <rFont val="Calibri"/>
        <family val="2"/>
        <scheme val="minor"/>
      </rPr>
      <t>Enter formulas in Row 17 to calculate budgeted cost of sales for each month based on the % of total sales it represents as calculated in task (a) above.</t>
    </r>
  </si>
  <si>
    <t>Open the worksheet 'JWL Budget' and complete the summary of the Next Year Budget by working through the following:</t>
  </si>
  <si>
    <r>
      <rPr>
        <b/>
        <sz val="11"/>
        <color rgb="FF000000"/>
        <rFont val="Calibri"/>
        <family val="2"/>
        <scheme val="minor"/>
      </rPr>
      <t>(i)</t>
    </r>
    <r>
      <rPr>
        <sz val="11"/>
        <color indexed="8"/>
        <rFont val="Calibri"/>
        <family val="2"/>
        <scheme val="minor"/>
      </rPr>
      <t xml:space="preserve"> Use formulas to total the figures from the worksheet 'Monthly' into the worksheet 'JWL Budget'.</t>
    </r>
  </si>
  <si>
    <r>
      <rPr>
        <b/>
        <sz val="11"/>
        <color theme="1"/>
        <rFont val="Calibri"/>
        <family val="2"/>
        <scheme val="minor"/>
      </rPr>
      <t xml:space="preserve">(iv) </t>
    </r>
    <r>
      <rPr>
        <sz val="11"/>
        <color theme="1"/>
        <rFont val="Calibri"/>
        <family val="2"/>
        <scheme val="minor"/>
      </rPr>
      <t>Enter formulas in Rows 19 and 20 to calculate budgeted labour and storage costs for each month based on the % of total sales it represents as calculated in task (a) above.</t>
    </r>
  </si>
  <si>
    <r>
      <rPr>
        <b/>
        <sz val="11"/>
        <color theme="1"/>
        <rFont val="Calibri"/>
        <family val="2"/>
        <scheme val="minor"/>
      </rPr>
      <t xml:space="preserve">(vi) </t>
    </r>
    <r>
      <rPr>
        <sz val="11"/>
        <color theme="1"/>
        <rFont val="Calibri"/>
        <family val="2"/>
        <scheme val="minor"/>
      </rPr>
      <t>Use formulas to calculate budgeted operating profit for each month in Row 22.</t>
    </r>
  </si>
  <si>
    <r>
      <rPr>
        <b/>
        <sz val="11"/>
        <color theme="1"/>
        <rFont val="Calibri"/>
        <family val="2"/>
        <scheme val="minor"/>
      </rPr>
      <t xml:space="preserve">(v) </t>
    </r>
    <r>
      <rPr>
        <sz val="11"/>
        <color theme="1"/>
        <rFont val="Calibri"/>
        <family val="2"/>
        <scheme val="minor"/>
      </rPr>
      <t>Other overheads are budgeted to be approximately 1% of total sales revenue. Enter formulas in Row 21 to calculate these costs for each month.</t>
    </r>
  </si>
  <si>
    <t>In addition to these instructions, you will be using the following worksheets: JWL Budget and Monthly.</t>
  </si>
  <si>
    <r>
      <rPr>
        <b/>
        <sz val="11"/>
        <color theme="1"/>
        <rFont val="Calibri"/>
        <family val="2"/>
        <scheme val="minor"/>
      </rPr>
      <t xml:space="preserve">(iii) </t>
    </r>
    <r>
      <rPr>
        <sz val="11"/>
        <color theme="1"/>
        <rFont val="Calibri"/>
        <family val="2"/>
        <scheme val="minor"/>
      </rPr>
      <t>In Column C, cells C5 to C10 include formulas to calculate the averages for revenues and costs for the year using the link function to the 'Monthly' worksheet. Format these to 'Accounting' to 0 decimal places.</t>
    </r>
  </si>
  <si>
    <r>
      <rPr>
        <b/>
        <sz val="11"/>
        <color theme="1"/>
        <rFont val="Calibri"/>
        <family val="2"/>
        <scheme val="minor"/>
      </rPr>
      <t>(iv)</t>
    </r>
    <r>
      <rPr>
        <sz val="11"/>
        <color theme="1"/>
        <rFont val="Calibri"/>
        <family val="2"/>
        <scheme val="minor"/>
      </rPr>
      <t xml:space="preserve"> In cell C11 use a formula to calculate the operating profit figure.</t>
    </r>
  </si>
  <si>
    <t>Revision Example 3 - 16 marks</t>
  </si>
  <si>
    <t>Revision Example 4 - 16 marks</t>
  </si>
  <si>
    <t>You are working for Davidson Ltd, a company that produces quality high end clothing.  They have a number of stores throughout the UK.  You have been asked to help with providing data on the sales results for May and breakeven calculations for one of their production units.</t>
  </si>
  <si>
    <t>Today's Date</t>
  </si>
  <si>
    <t>Counties</t>
  </si>
  <si>
    <t>Expenses</t>
  </si>
  <si>
    <t>Code</t>
  </si>
  <si>
    <t>County</t>
  </si>
  <si>
    <t>Cost of Sales</t>
  </si>
  <si>
    <t>Rent</t>
  </si>
  <si>
    <t>Rates</t>
  </si>
  <si>
    <t>C0001</t>
  </si>
  <si>
    <t>Humberside</t>
  </si>
  <si>
    <t>C0002</t>
  </si>
  <si>
    <t>Devon</t>
  </si>
  <si>
    <t>C0003</t>
  </si>
  <si>
    <t>Hertfordshire</t>
  </si>
  <si>
    <t>C0004</t>
  </si>
  <si>
    <t>Wessex</t>
  </si>
  <si>
    <t>C0005</t>
  </si>
  <si>
    <t>Nottinghamshire</t>
  </si>
  <si>
    <t>C0006</t>
  </si>
  <si>
    <t>Derbyshire</t>
  </si>
  <si>
    <t>C0007</t>
  </si>
  <si>
    <t>Lancashire</t>
  </si>
  <si>
    <t>C0008</t>
  </si>
  <si>
    <t>Yorkshire</t>
  </si>
  <si>
    <t>C0009</t>
  </si>
  <si>
    <t>Cornwall</t>
  </si>
  <si>
    <t>C0010</t>
  </si>
  <si>
    <t>Suffolk</t>
  </si>
  <si>
    <t>C0011</t>
  </si>
  <si>
    <t>Norfolk</t>
  </si>
  <si>
    <t>C0012</t>
  </si>
  <si>
    <t>Dorset</t>
  </si>
  <si>
    <t>C0013</t>
  </si>
  <si>
    <t>Wiltshire</t>
  </si>
  <si>
    <t>C0014</t>
  </si>
  <si>
    <t>Cumbria</t>
  </si>
  <si>
    <t>C0015</t>
  </si>
  <si>
    <t>Essex</t>
  </si>
  <si>
    <r>
      <rPr>
        <b/>
        <sz val="11"/>
        <color theme="1"/>
        <rFont val="Calibri"/>
        <family val="2"/>
        <scheme val="minor"/>
      </rPr>
      <t xml:space="preserve">(i) </t>
    </r>
    <r>
      <rPr>
        <sz val="11"/>
        <color theme="1"/>
        <rFont val="Calibri"/>
        <family val="2"/>
        <scheme val="minor"/>
      </rPr>
      <t>Open worksheet called 'Counties Figures'. It includes the current Sales, Cost of Sales and Expenditure for each County for the month of May. Enter Today's date using a formula or function in cell 'B2', enter a Count formula in cell J1 for the number of counties within the business.</t>
    </r>
  </si>
  <si>
    <r>
      <rPr>
        <b/>
        <sz val="11"/>
        <color theme="1"/>
        <rFont val="Calibri"/>
        <family val="2"/>
        <scheme val="minor"/>
      </rPr>
      <t xml:space="preserve">(ii) </t>
    </r>
    <r>
      <rPr>
        <sz val="11"/>
        <color theme="1"/>
        <rFont val="Calibri"/>
        <family val="2"/>
        <scheme val="minor"/>
      </rPr>
      <t>In Column C, enter the Sales figures for May using a VLookUp function from the data in the worksheet 'May Sales'.</t>
    </r>
  </si>
  <si>
    <t>Davidson Ltd</t>
  </si>
  <si>
    <t>Utilities</t>
  </si>
  <si>
    <t>Profit</t>
  </si>
  <si>
    <r>
      <rPr>
        <b/>
        <sz val="11"/>
        <color theme="1"/>
        <rFont val="Calibri"/>
        <family val="2"/>
        <scheme val="minor"/>
      </rPr>
      <t>(iii)</t>
    </r>
    <r>
      <rPr>
        <sz val="11"/>
        <color theme="1"/>
        <rFont val="Calibri"/>
        <family val="2"/>
        <scheme val="minor"/>
      </rPr>
      <t xml:space="preserve"> In column H, use formulas to calculate the profit made by each location. Use conditional formatting to show any county making profits of less than £3,000 in red font.</t>
    </r>
  </si>
  <si>
    <r>
      <rPr>
        <b/>
        <sz val="11"/>
        <color theme="1"/>
        <rFont val="Calibri"/>
        <family val="2"/>
        <scheme val="minor"/>
      </rPr>
      <t xml:space="preserve">(iv) </t>
    </r>
    <r>
      <rPr>
        <sz val="11"/>
        <color theme="1"/>
        <rFont val="Calibri"/>
        <family val="2"/>
        <scheme val="minor"/>
      </rPr>
      <t xml:space="preserve">In the same worksheet, underneath the data, add a bar chart showing the profit by county. Title the graph 'Profit by county'.  Include the axis title 'Counties'.  </t>
    </r>
  </si>
  <si>
    <t xml:space="preserve">Move on to worksheet called 'Breakeven'.  The primary product sold by the business is coded BB580.  </t>
  </si>
  <si>
    <t>Product BB580</t>
  </si>
  <si>
    <t>Variable costs</t>
  </si>
  <si>
    <t>Sales Price</t>
  </si>
  <si>
    <t>Direct materials</t>
  </si>
  <si>
    <t>Direct labour</t>
  </si>
  <si>
    <t>Budgeted units</t>
  </si>
  <si>
    <t>Units</t>
  </si>
  <si>
    <t>Total variable costs</t>
  </si>
  <si>
    <t>Fixed overheads</t>
  </si>
  <si>
    <t>Total costs</t>
  </si>
  <si>
    <t>Budgeted Fixed overheads</t>
  </si>
  <si>
    <t>Contribution per unit</t>
  </si>
  <si>
    <t>Breakeven in units</t>
  </si>
  <si>
    <t>Margin of Safety in units</t>
  </si>
  <si>
    <t>Margin of Safety in %</t>
  </si>
  <si>
    <t>Using appropriate formulas, calculate: fixed overheads, contribution per unit, breakeven in units, margin of safety in units and margin of safety in % in the adjoining highlighted cells.  Show figures to the appropriate format, £, whole numbers and %.</t>
  </si>
  <si>
    <r>
      <t xml:space="preserve">Copy and paste the 'Breakeven' worksheet to create a new worksheet called 'Goal Seek'. The management would like to know what selling price would be needed to achieve a margin of safety of 2000 units. Perform a goal seek function to achieve this. Print screen this worksheet </t>
    </r>
    <r>
      <rPr>
        <u/>
        <sz val="11"/>
        <color theme="1"/>
        <rFont val="Calibri"/>
        <family val="2"/>
        <scheme val="minor"/>
      </rPr>
      <t>BEFORE</t>
    </r>
    <r>
      <rPr>
        <sz val="11"/>
        <color theme="1"/>
        <rFont val="Calibri"/>
        <family val="2"/>
        <scheme val="minor"/>
      </rPr>
      <t xml:space="preserve"> pressing ok on the Goal seek function and paste this below the data in the 'Breakeven' worksheet. This print screen should include the Goal Seek function box.</t>
    </r>
  </si>
  <si>
    <t>Revision Example 5 - 16 marks</t>
  </si>
  <si>
    <t>In addition to these instructions, you will be using the following worksheets: Counties Figures, May Sales and Breakeven.</t>
  </si>
  <si>
    <t xml:space="preserve">You work for RWK Ltd, a manufacturing company. The directors would like to review the peformance of the business for the year ended 31 December 20X0. </t>
  </si>
  <si>
    <t>Figures for the original budget and the actual results for the year have been entered in the 'Operating statement' worksheet. However, the original budget needs to be flexed.</t>
  </si>
  <si>
    <r>
      <rPr>
        <b/>
        <sz val="11"/>
        <color theme="1"/>
        <rFont val="Calibri"/>
        <family val="2"/>
        <scheme val="minor"/>
      </rPr>
      <t>(i)</t>
    </r>
    <r>
      <rPr>
        <sz val="11"/>
        <color theme="1"/>
        <rFont val="Calibri"/>
        <family val="2"/>
        <scheme val="minor"/>
      </rPr>
      <t xml:space="preserve"> In cell C3 use a formula to calculate the percentage by which to flex the original budget.</t>
    </r>
  </si>
  <si>
    <r>
      <rPr>
        <b/>
        <sz val="11"/>
        <color theme="1"/>
        <rFont val="Calibri"/>
        <family val="2"/>
        <scheme val="minor"/>
      </rPr>
      <t>(ii)</t>
    </r>
    <r>
      <rPr>
        <sz val="11"/>
        <color theme="1"/>
        <rFont val="Calibri"/>
        <family val="2"/>
        <scheme val="minor"/>
      </rPr>
      <t xml:space="preserve"> Format cell C3 as a percentage, to two decimal places.</t>
    </r>
  </si>
  <si>
    <r>
      <rPr>
        <b/>
        <sz val="11"/>
        <color theme="1"/>
        <rFont val="Calibri"/>
        <family val="2"/>
        <scheme val="minor"/>
      </rPr>
      <t>(vi)</t>
    </r>
    <r>
      <rPr>
        <sz val="11"/>
        <color theme="1"/>
        <rFont val="Calibri"/>
        <family val="2"/>
        <scheme val="minor"/>
      </rPr>
      <t xml:space="preserve"> Use conditional formatting in column E to show adverse variances in red text. </t>
    </r>
  </si>
  <si>
    <t xml:space="preserve">(b) </t>
  </si>
  <si>
    <t>Using formulae referencing the data in columns A to D, complete the budgeted profit and loss table (cells H4 to H9).</t>
  </si>
  <si>
    <r>
      <rPr>
        <b/>
        <sz val="11"/>
        <rFont val="Calibri"/>
        <family val="2"/>
        <scheme val="minor"/>
      </rPr>
      <t xml:space="preserve">(i) </t>
    </r>
    <r>
      <rPr>
        <sz val="11"/>
        <rFont val="Calibri"/>
        <family val="2"/>
        <scheme val="minor"/>
      </rPr>
      <t>Using formulae referencing other cells, calculate the contribution/unit, breakeven point, margin of safety (units) and margin of safety (%) in cells H11 to H15.</t>
    </r>
  </si>
  <si>
    <t>Net profit</t>
  </si>
  <si>
    <r>
      <rPr>
        <b/>
        <sz val="11"/>
        <rFont val="Calibri"/>
        <family val="2"/>
        <scheme val="minor"/>
      </rPr>
      <t xml:space="preserve">(ii) </t>
    </r>
    <r>
      <rPr>
        <sz val="11"/>
        <rFont val="Calibri"/>
        <family val="2"/>
        <scheme val="minor"/>
      </rPr>
      <t>Using formulae referencing other cells, calculate the budgeted net profit in cell H17.</t>
    </r>
  </si>
  <si>
    <r>
      <rPr>
        <b/>
        <sz val="11"/>
        <rFont val="Calibri"/>
        <family val="2"/>
        <scheme val="minor"/>
      </rPr>
      <t>(iii)</t>
    </r>
    <r>
      <rPr>
        <sz val="11"/>
        <rFont val="Calibri"/>
        <family val="2"/>
        <scheme val="minor"/>
      </rPr>
      <t xml:space="preserve"> Using the goal seek function, calculate the sales units needed to achieve a target net profit of £50,000, recording your answer in cell H19. When the completed Goal Seek dialogue box is showing - but BEFORE you click the OK button - take a screenshot to capture evidence of your work and then accept the Goal Seek. Paste the screenshot into the 'Screen print' worksheet.</t>
    </r>
  </si>
  <si>
    <t>Format all cells displaying monetary amounts in column H to show a £ symbol, thousand separator and 2 decimal places, format all percentages to show a % sign and 1 decimal place and format all other values to show a thousand separator and no decimal places.</t>
  </si>
  <si>
    <t xml:space="preserve">(d) </t>
  </si>
  <si>
    <t xml:space="preserve">Use absolute referencing to calculate the VAT value and the gross sales value of each invoice using the VAT figure provided in cell I2 (format all figures to 2 decimal places and ensure all numbers can be clearly seen). </t>
  </si>
  <si>
    <t>Row Labels</t>
  </si>
  <si>
    <t>Grand Total</t>
  </si>
  <si>
    <t>Sum of Gross Sale</t>
  </si>
  <si>
    <r>
      <rPr>
        <b/>
        <sz val="11"/>
        <color theme="1"/>
        <rFont val="Calibri"/>
        <family val="2"/>
        <scheme val="minor"/>
      </rPr>
      <t>(iii)</t>
    </r>
    <r>
      <rPr>
        <sz val="11"/>
        <color theme="1"/>
        <rFont val="Calibri"/>
        <family val="2"/>
        <scheme val="minor"/>
      </rPr>
      <t xml:space="preserve"> Use conditional formatting to highlight any negative closing balances in row 12 with a light red fill.</t>
    </r>
  </si>
  <si>
    <r>
      <rPr>
        <b/>
        <sz val="11"/>
        <color theme="1"/>
        <rFont val="Calibri"/>
        <family val="2"/>
        <scheme val="minor"/>
      </rPr>
      <t>(v)</t>
    </r>
    <r>
      <rPr>
        <sz val="11"/>
        <color theme="1"/>
        <rFont val="Calibri"/>
        <family val="2"/>
        <scheme val="minor"/>
      </rPr>
      <t xml:space="preserve"> In Column D, cells D6 to D11 include formulas to show all costs and profits as a % (0 decimal places) of total sales revenue. Centrally align these percentages.  </t>
    </r>
  </si>
  <si>
    <r>
      <rPr>
        <b/>
        <sz val="11"/>
        <color theme="1"/>
        <rFont val="Calibri"/>
        <family val="2"/>
        <scheme val="minor"/>
      </rPr>
      <t xml:space="preserve">(i) </t>
    </r>
    <r>
      <rPr>
        <sz val="11"/>
        <color theme="1"/>
        <rFont val="Calibri"/>
        <family val="2"/>
        <scheme val="minor"/>
      </rPr>
      <t>Sales are budgeted to increase by 5% compared to the current year. Enter formulas to calculate budgeted sales revenue for each month in Row 16.</t>
    </r>
  </si>
  <si>
    <t>Open worksheet called 'Monthly'. You will now prepare the monthly budget for the following year. Ensure that you ROUND your figures to 0 decimal places and include a comma thousand separator.</t>
  </si>
  <si>
    <r>
      <rPr>
        <b/>
        <sz val="11"/>
        <color rgb="FF000000"/>
        <rFont val="Calibri"/>
        <family val="2"/>
        <scheme val="minor"/>
      </rPr>
      <t xml:space="preserve">(ii) </t>
    </r>
    <r>
      <rPr>
        <sz val="11"/>
        <color indexed="8"/>
        <rFont val="Calibri"/>
        <family val="2"/>
        <scheme val="minor"/>
      </rPr>
      <t>In cells C15 to C21, use formulas to calculate a revised budget based on a 7% increase in sales revenue. The formula for sales revenue should use absolute referencing to cell C23. All other figures will be based on the percentages as calculated for the % Total Sales Revenue in column D, except other overheads which will be calculated as per task (b) above.</t>
    </r>
  </si>
  <si>
    <t>In addition to these instructions, you will be using the following worksheet: Operating statement</t>
  </si>
  <si>
    <t>RWK Ltd</t>
  </si>
  <si>
    <t>Operating statement for the year ended 31 December 20X0</t>
  </si>
  <si>
    <t>Number of units made and sold</t>
  </si>
  <si>
    <t>Flexed Budget</t>
  </si>
  <si>
    <t>Actual Results</t>
  </si>
  <si>
    <t>Variances</t>
  </si>
  <si>
    <r>
      <rPr>
        <b/>
        <sz val="11"/>
        <color theme="1"/>
        <rFont val="Calibri"/>
        <family val="2"/>
        <scheme val="minor"/>
      </rPr>
      <t>(iii)</t>
    </r>
    <r>
      <rPr>
        <sz val="11"/>
        <color theme="1"/>
        <rFont val="Calibri"/>
        <family val="2"/>
        <scheme val="minor"/>
      </rPr>
      <t xml:space="preserve"> In cells C6:C10 create a flexed budget. Use formulas to flex the revenue and costs. Where necessary use absolute referencing to the percentage in cell C3.</t>
    </r>
  </si>
  <si>
    <r>
      <rPr>
        <b/>
        <sz val="11"/>
        <color theme="1"/>
        <rFont val="Calibri"/>
        <family val="2"/>
        <scheme val="minor"/>
      </rPr>
      <t>(iv)</t>
    </r>
    <r>
      <rPr>
        <sz val="11"/>
        <color theme="1"/>
        <rFont val="Calibri"/>
        <family val="2"/>
        <scheme val="minor"/>
      </rPr>
      <t xml:space="preserve"> In cells B11:D11 use a formula to calculate the operating profit. </t>
    </r>
  </si>
  <si>
    <r>
      <t xml:space="preserve">(v) </t>
    </r>
    <r>
      <rPr>
        <sz val="11"/>
        <color theme="1"/>
        <rFont val="Calibri"/>
        <family val="2"/>
        <scheme val="minor"/>
      </rPr>
      <t>In cells E6:E10 calculate the variances between the flexed budget and actual results. In cell E11, total the variances in cells E6:E10.</t>
    </r>
  </si>
  <si>
    <r>
      <rPr>
        <b/>
        <sz val="11"/>
        <rFont val="Calibri"/>
        <family val="2"/>
        <scheme val="minor"/>
      </rPr>
      <t>(vii)</t>
    </r>
    <r>
      <rPr>
        <sz val="11"/>
        <rFont val="Calibri"/>
        <family val="2"/>
        <scheme val="minor"/>
      </rPr>
      <t xml:space="preserve"> In cell G13, use an IF statement to compare the total in cell E11 with the difference between C14 and D14. This should read "Correct" if they match and "Incorrect" if they do not. </t>
    </r>
  </si>
  <si>
    <t>Below the operating statement, produce a 3-D column chart which shows the original budget, flexed budget, and actual results for the year. Give the chart a title of "RWK Ltd Performance Against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</si>
</sst>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quot;£&quot;#,##0.00"/>
    <numFmt numFmtId="166" formatCode="&quot;£&quot;#,##0"/>
    <numFmt numFmtId="167" formatCode="0.0%"/>
    <numFmt numFmtId="168" formatCode="_-&quot;£&quot;* #,##0_-;\-&quot;£&quot;* #,##0_-;_-&quot;£&quot;* &quot;-&quot;??_-;_-@_-"/>
    <numFmt numFmtId="169" formatCode="_-[$£-809]* #,##0_-;\-[$£-809]* #,##0_-;_-[$£-809]* &quot;-&quot;??_-;_-@_-"/>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0"/>
      <color theme="1"/>
      <name val="Arial"/>
      <family val="2"/>
    </font>
    <font>
      <sz val="10"/>
      <color rgb="FF808080"/>
      <name val="Arial"/>
      <family val="2"/>
    </font>
    <font>
      <sz val="10"/>
      <color theme="1"/>
      <name val="Arial"/>
      <family val="2"/>
    </font>
    <font>
      <b/>
      <sz val="11"/>
      <name val="Calibri"/>
      <family val="2"/>
      <scheme val="minor"/>
    </font>
    <font>
      <b/>
      <u/>
      <sz val="11"/>
      <color theme="1"/>
      <name val="Calibri"/>
      <family val="2"/>
      <scheme val="minor"/>
    </font>
    <font>
      <sz val="11"/>
      <name val="Calibri"/>
      <family val="2"/>
      <scheme val="minor"/>
    </font>
    <font>
      <sz val="10"/>
      <color theme="1"/>
      <name val="Symbol"/>
      <family val="1"/>
      <charset val="2"/>
    </font>
    <font>
      <sz val="11"/>
      <color rgb="FF752864"/>
      <name val="Calibri"/>
      <family val="2"/>
      <scheme val="minor"/>
    </font>
    <font>
      <sz val="11"/>
      <color rgb="FF808080"/>
      <name val="Calibri"/>
      <family val="2"/>
      <scheme val="minor"/>
    </font>
    <font>
      <b/>
      <sz val="14"/>
      <color rgb="FF00AB4E"/>
      <name val="Calibri"/>
      <family val="2"/>
      <scheme val="minor"/>
    </font>
    <font>
      <b/>
      <u/>
      <sz val="11"/>
      <color indexed="8"/>
      <name val="Calibri"/>
      <family val="2"/>
      <scheme val="minor"/>
    </font>
    <font>
      <sz val="11"/>
      <color indexed="8"/>
      <name val="Calibri"/>
      <family val="2"/>
      <scheme val="minor"/>
    </font>
    <font>
      <b/>
      <sz val="11"/>
      <color indexed="8"/>
      <name val="Calibri"/>
      <family val="2"/>
      <scheme val="minor"/>
    </font>
    <font>
      <b/>
      <sz val="11"/>
      <color rgb="FFFF0000"/>
      <name val="Calibri"/>
      <family val="2"/>
      <scheme val="minor"/>
    </font>
    <font>
      <b/>
      <sz val="11"/>
      <color rgb="FF000000"/>
      <name val="Calibri"/>
      <family val="2"/>
      <scheme val="minor"/>
    </font>
    <font>
      <u/>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0" fillId="0" borderId="0" xfId="0" applyAlignment="1">
      <alignment horizontal="left" vertical="top"/>
    </xf>
    <xf numFmtId="0" fontId="4" fillId="0" borderId="0" xfId="0" applyFont="1" applyAlignment="1">
      <alignment horizontal="left" vertical="top"/>
    </xf>
    <xf numFmtId="0" fontId="6" fillId="0" borderId="0" xfId="0" applyFont="1" applyAlignment="1">
      <alignment horizontal="left" vertical="top"/>
    </xf>
    <xf numFmtId="0" fontId="3" fillId="0" borderId="0" xfId="0" applyFont="1" applyAlignment="1">
      <alignment horizontal="left" vertical="top"/>
    </xf>
    <xf numFmtId="0" fontId="3" fillId="0" borderId="0" xfId="0" applyFont="1"/>
    <xf numFmtId="0" fontId="7" fillId="0" borderId="0" xfId="0" applyFont="1" applyAlignment="1">
      <alignment horizontal="left" vertical="top"/>
    </xf>
    <xf numFmtId="0" fontId="7" fillId="0" borderId="0" xfId="0" applyFont="1"/>
    <xf numFmtId="164" fontId="3" fillId="0" borderId="0" xfId="1" applyNumberFormat="1" applyFont="1"/>
    <xf numFmtId="0" fontId="8" fillId="0" borderId="0" xfId="0" applyFont="1"/>
    <xf numFmtId="0" fontId="3" fillId="2" borderId="1" xfId="0" applyFont="1" applyFill="1" applyBorder="1"/>
    <xf numFmtId="0" fontId="0" fillId="0" borderId="1" xfId="0" applyBorder="1"/>
    <xf numFmtId="164" fontId="0" fillId="0" borderId="1" xfId="1" applyNumberFormat="1" applyFont="1" applyBorder="1"/>
    <xf numFmtId="0" fontId="0" fillId="2" borderId="1" xfId="0" applyFill="1" applyBorder="1"/>
    <xf numFmtId="164" fontId="0" fillId="0" borderId="0" xfId="0" applyNumberFormat="1"/>
    <xf numFmtId="165" fontId="0" fillId="0" borderId="0" xfId="0" applyNumberFormat="1"/>
    <xf numFmtId="0" fontId="6" fillId="0" borderId="0" xfId="0" applyFont="1" applyAlignment="1">
      <alignment horizontal="left" vertical="center"/>
    </xf>
    <xf numFmtId="0" fontId="9" fillId="0" borderId="0" xfId="0" applyFont="1"/>
    <xf numFmtId="0" fontId="10"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horizontal="right" vertical="center"/>
    </xf>
    <xf numFmtId="0" fontId="0" fillId="0" borderId="0" xfId="0" applyAlignment="1">
      <alignment horizontal="left" vertical="top" wrapText="1"/>
    </xf>
    <xf numFmtId="0" fontId="7" fillId="0" borderId="0" xfId="0" applyFont="1" applyAlignment="1">
      <alignment horizontal="left"/>
    </xf>
    <xf numFmtId="0" fontId="0" fillId="0" borderId="0" xfId="0" applyAlignment="1">
      <alignment vertical="top" wrapText="1"/>
    </xf>
    <xf numFmtId="0" fontId="11" fillId="0" borderId="0" xfId="0" applyFont="1" applyAlignment="1">
      <alignment horizontal="justify" vertical="center"/>
    </xf>
    <xf numFmtId="0" fontId="9" fillId="0" borderId="0" xfId="0" applyFont="1" applyAlignment="1">
      <alignment horizontal="justify" vertical="center"/>
    </xf>
    <xf numFmtId="0" fontId="12" fillId="0" borderId="0" xfId="0" applyFont="1" applyAlignment="1">
      <alignment horizontal="left" vertical="top"/>
    </xf>
    <xf numFmtId="0" fontId="0" fillId="0" borderId="0" xfId="0" applyAlignment="1">
      <alignment vertical="top"/>
    </xf>
    <xf numFmtId="0" fontId="9" fillId="0" borderId="0" xfId="0" applyFont="1" applyAlignment="1">
      <alignment horizontal="left" vertical="top"/>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center"/>
    </xf>
    <xf numFmtId="2" fontId="0" fillId="0" borderId="0" xfId="0" applyNumberFormat="1"/>
    <xf numFmtId="0" fontId="0" fillId="0" borderId="0" xfId="0" applyAlignment="1">
      <alignment horizontal="left"/>
    </xf>
    <xf numFmtId="3" fontId="8" fillId="0" borderId="0" xfId="0" applyNumberFormat="1" applyFont="1"/>
    <xf numFmtId="165" fontId="0" fillId="0" borderId="0" xfId="0" applyNumberFormat="1" applyAlignment="1">
      <alignment horizontal="right"/>
    </xf>
    <xf numFmtId="9" fontId="0" fillId="0" borderId="0" xfId="0" applyNumberFormat="1" applyAlignment="1">
      <alignment horizontal="center"/>
    </xf>
    <xf numFmtId="1" fontId="0" fillId="0" borderId="0" xfId="0" applyNumberFormat="1"/>
    <xf numFmtId="2" fontId="0" fillId="0" borderId="9" xfId="0" applyNumberFormat="1" applyBorder="1"/>
    <xf numFmtId="44" fontId="0" fillId="0" borderId="0" xfId="2" applyFont="1" applyProtection="1"/>
    <xf numFmtId="0" fontId="17" fillId="0" borderId="0" xfId="0" applyFont="1"/>
    <xf numFmtId="9" fontId="0" fillId="0" borderId="0" xfId="0" applyNumberFormat="1"/>
    <xf numFmtId="0" fontId="3" fillId="3" borderId="3" xfId="0" applyFont="1" applyFill="1" applyBorder="1"/>
    <xf numFmtId="0" fontId="3" fillId="3" borderId="4" xfId="0" applyFont="1" applyFill="1" applyBorder="1"/>
    <xf numFmtId="44" fontId="3" fillId="3" borderId="5" xfId="2" applyFont="1" applyFill="1" applyBorder="1" applyAlignment="1" applyProtection="1">
      <alignment horizontal="center"/>
    </xf>
    <xf numFmtId="0" fontId="0" fillId="0" borderId="6" xfId="0" applyBorder="1"/>
    <xf numFmtId="44" fontId="0" fillId="0" borderId="7" xfId="0" applyNumberFormat="1" applyBorder="1"/>
    <xf numFmtId="44" fontId="0" fillId="0" borderId="0" xfId="0" applyNumberFormat="1"/>
    <xf numFmtId="0" fontId="0" fillId="0" borderId="8" xfId="0" applyBorder="1"/>
    <xf numFmtId="44" fontId="0" fillId="0" borderId="10" xfId="0" applyNumberFormat="1" applyBorder="1"/>
    <xf numFmtId="3" fontId="0" fillId="0" borderId="0" xfId="0" applyNumberFormat="1"/>
    <xf numFmtId="3" fontId="0" fillId="0" borderId="0" xfId="0" applyNumberFormat="1" applyAlignment="1">
      <alignment horizontal="center"/>
    </xf>
    <xf numFmtId="3" fontId="0" fillId="0" borderId="0" xfId="0" applyNumberFormat="1" applyAlignment="1">
      <alignment horizontal="right"/>
    </xf>
    <xf numFmtId="3" fontId="0" fillId="4" borderId="0" xfId="0" applyNumberFormat="1" applyFill="1"/>
    <xf numFmtId="0" fontId="7" fillId="0" borderId="0" xfId="0" applyFont="1" applyAlignment="1">
      <alignment horizontal="left" vertical="center"/>
    </xf>
    <xf numFmtId="0" fontId="3" fillId="0" borderId="0" xfId="0" applyFont="1" applyAlignment="1">
      <alignment horizontal="left"/>
    </xf>
    <xf numFmtId="0" fontId="0" fillId="0" borderId="0" xfId="0" quotePrefix="1" applyAlignment="1">
      <alignment horizontal="left" vertical="top" wrapText="1"/>
    </xf>
    <xf numFmtId="0" fontId="3" fillId="0" borderId="0" xfId="0" applyFont="1" applyAlignment="1">
      <alignment horizontal="right" vertical="top"/>
    </xf>
    <xf numFmtId="0" fontId="3" fillId="0" borderId="0" xfId="0" quotePrefix="1" applyFont="1" applyAlignment="1">
      <alignment horizontal="left" vertical="top"/>
    </xf>
    <xf numFmtId="0" fontId="15" fillId="0" borderId="0" xfId="0" quotePrefix="1" applyFont="1" applyAlignment="1">
      <alignment horizontal="left" vertical="center" wrapText="1"/>
    </xf>
    <xf numFmtId="0" fontId="8" fillId="0" borderId="0" xfId="0" applyFont="1" applyAlignment="1">
      <alignment horizontal="left"/>
    </xf>
    <xf numFmtId="0" fontId="14" fillId="0" borderId="0" xfId="0" applyFont="1" applyAlignment="1">
      <alignment horizontal="center"/>
    </xf>
    <xf numFmtId="0" fontId="16" fillId="0" borderId="0" xfId="0" quotePrefix="1" applyFont="1" applyAlignment="1">
      <alignment horizontal="left"/>
    </xf>
    <xf numFmtId="0" fontId="16" fillId="0" borderId="0" xfId="0" applyFont="1" applyAlignment="1">
      <alignment horizontal="center"/>
    </xf>
    <xf numFmtId="0" fontId="16" fillId="0" borderId="0" xfId="0" quotePrefix="1" applyFont="1" applyAlignment="1">
      <alignment horizontal="center"/>
    </xf>
    <xf numFmtId="0" fontId="16" fillId="0" borderId="0" xfId="0" applyFont="1"/>
    <xf numFmtId="0" fontId="8" fillId="0" borderId="0" xfId="0" applyFont="1" applyAlignment="1">
      <alignment horizontal="center"/>
    </xf>
    <xf numFmtId="0" fontId="3" fillId="0" borderId="0" xfId="0" quotePrefix="1" applyFont="1" applyAlignment="1">
      <alignment horizontal="center"/>
    </xf>
    <xf numFmtId="9" fontId="16" fillId="0" borderId="0" xfId="0" applyNumberFormat="1" applyFont="1" applyAlignment="1">
      <alignment horizontal="center"/>
    </xf>
    <xf numFmtId="9" fontId="3" fillId="0" borderId="0" xfId="0" applyNumberFormat="1" applyFont="1" applyAlignment="1">
      <alignment horizontal="center"/>
    </xf>
    <xf numFmtId="0" fontId="0" fillId="0" borderId="0" xfId="0" applyAlignment="1">
      <alignment horizontal="center"/>
    </xf>
    <xf numFmtId="41" fontId="0" fillId="0" borderId="0" xfId="0" applyNumberFormat="1" applyAlignment="1">
      <alignment horizontal="left"/>
    </xf>
    <xf numFmtId="0" fontId="0" fillId="0" borderId="0" xfId="3" applyNumberFormat="1" applyFont="1"/>
    <xf numFmtId="164" fontId="0" fillId="0" borderId="0" xfId="1" applyNumberFormat="1" applyFont="1"/>
    <xf numFmtId="0" fontId="3" fillId="0" borderId="0" xfId="0" applyFont="1" applyAlignment="1">
      <alignment vertical="top"/>
    </xf>
    <xf numFmtId="0" fontId="0" fillId="0" borderId="0" xfId="0" quotePrefix="1" applyAlignment="1">
      <alignment vertical="top" wrapText="1"/>
    </xf>
    <xf numFmtId="0" fontId="3" fillId="0" borderId="0" xfId="0" applyFont="1" applyAlignment="1">
      <alignment horizontal="right" vertical="center"/>
    </xf>
    <xf numFmtId="0" fontId="0" fillId="0" borderId="0" xfId="0" quotePrefix="1" applyAlignment="1">
      <alignment horizontal="left" vertical="center" wrapText="1"/>
    </xf>
    <xf numFmtId="0" fontId="3" fillId="0" borderId="0" xfId="0" quotePrefix="1" applyFont="1" applyAlignment="1">
      <alignment horizontal="right" vertical="top"/>
    </xf>
    <xf numFmtId="14" fontId="0" fillId="0" borderId="2" xfId="0" applyNumberFormat="1" applyBorder="1" applyAlignment="1">
      <alignment horizontal="center"/>
    </xf>
    <xf numFmtId="0" fontId="0" fillId="0" borderId="2" xfId="0" applyBorder="1" applyAlignment="1">
      <alignment horizontal="center"/>
    </xf>
    <xf numFmtId="0" fontId="3" fillId="5" borderId="1" xfId="0" applyFont="1" applyFill="1" applyBorder="1" applyAlignment="1">
      <alignment horizontal="left" vertical="center"/>
    </xf>
    <xf numFmtId="0" fontId="3" fillId="5" borderId="1" xfId="0" applyFont="1" applyFill="1" applyBorder="1" applyAlignment="1">
      <alignment horizontal="left" vertical="center" wrapText="1"/>
    </xf>
    <xf numFmtId="166" fontId="0" fillId="0" borderId="0" xfId="0" applyNumberFormat="1"/>
    <xf numFmtId="0" fontId="3" fillId="6" borderId="11" xfId="0" applyFont="1" applyFill="1" applyBorder="1"/>
    <xf numFmtId="0" fontId="3" fillId="6" borderId="12" xfId="0" applyFont="1" applyFill="1" applyBorder="1"/>
    <xf numFmtId="0" fontId="3" fillId="6" borderId="13" xfId="0" applyFont="1" applyFill="1" applyBorder="1" applyAlignment="1">
      <alignment horizontal="center"/>
    </xf>
    <xf numFmtId="0" fontId="0" fillId="0" borderId="14" xfId="0" applyBorder="1"/>
    <xf numFmtId="0" fontId="0" fillId="0" borderId="15" xfId="0" applyBorder="1"/>
    <xf numFmtId="0" fontId="0" fillId="0" borderId="0" xfId="0" applyAlignment="1">
      <alignment horizontal="right"/>
    </xf>
    <xf numFmtId="0" fontId="0" fillId="0" borderId="2" xfId="0" applyBorder="1"/>
    <xf numFmtId="0" fontId="0" fillId="0" borderId="16" xfId="0" applyBorder="1"/>
    <xf numFmtId="0" fontId="0" fillId="0" borderId="17" xfId="0" applyBorder="1"/>
    <xf numFmtId="0" fontId="0" fillId="0" borderId="18" xfId="0" applyBorder="1"/>
    <xf numFmtId="0" fontId="9" fillId="6" borderId="1" xfId="0" applyFont="1" applyFill="1" applyBorder="1"/>
    <xf numFmtId="0" fontId="2" fillId="0" borderId="0" xfId="0" applyFont="1"/>
    <xf numFmtId="0" fontId="0" fillId="6" borderId="1" xfId="0" applyFill="1" applyBorder="1"/>
    <xf numFmtId="9" fontId="0" fillId="6" borderId="1" xfId="3" applyFont="1" applyFill="1" applyBorder="1"/>
    <xf numFmtId="0" fontId="0" fillId="0" borderId="0" xfId="3" applyNumberFormat="1" applyFont="1" applyFill="1" applyBorder="1"/>
    <xf numFmtId="0" fontId="0" fillId="0" borderId="0" xfId="0" applyAlignment="1">
      <alignment wrapText="1"/>
    </xf>
    <xf numFmtId="0" fontId="7" fillId="0" borderId="0" xfId="0" quotePrefix="1"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44" fontId="3" fillId="0" borderId="0" xfId="2" applyFont="1"/>
    <xf numFmtId="44" fontId="0" fillId="0" borderId="1" xfId="2" applyFont="1" applyBorder="1"/>
    <xf numFmtId="44" fontId="0" fillId="0" borderId="0" xfId="2" applyFont="1"/>
    <xf numFmtId="167" fontId="0" fillId="0" borderId="1" xfId="3" applyNumberFormat="1" applyFont="1" applyBorder="1"/>
    <xf numFmtId="0" fontId="0" fillId="0" borderId="0" xfId="0" pivotButton="1"/>
    <xf numFmtId="168" fontId="0" fillId="0" borderId="0" xfId="2" applyNumberFormat="1" applyFont="1" applyAlignment="1">
      <alignment horizontal="left"/>
    </xf>
    <xf numFmtId="168" fontId="0" fillId="0" borderId="0" xfId="0" applyNumberFormat="1" applyAlignment="1">
      <alignment horizontal="center"/>
    </xf>
    <xf numFmtId="166" fontId="9" fillId="6" borderId="1" xfId="0" applyNumberFormat="1" applyFont="1" applyFill="1" applyBorder="1"/>
    <xf numFmtId="169" fontId="0" fillId="0" borderId="2" xfId="0" applyNumberFormat="1" applyBorder="1"/>
    <xf numFmtId="10" fontId="0" fillId="7" borderId="0" xfId="3" applyNumberFormat="1" applyFont="1" applyFill="1"/>
    <xf numFmtId="0" fontId="0" fillId="7" borderId="0" xfId="0" applyFill="1"/>
    <xf numFmtId="0" fontId="3" fillId="0" borderId="0" xfId="0" applyFont="1" applyAlignment="1">
      <alignment wrapText="1"/>
    </xf>
    <xf numFmtId="0" fontId="9" fillId="0" borderId="0" xfId="0" applyFont="1" applyAlignment="1">
      <alignment wrapText="1"/>
    </xf>
    <xf numFmtId="0" fontId="0" fillId="0" borderId="0" xfId="0" applyAlignment="1">
      <alignment horizontal="left" vertical="top" wrapText="1"/>
    </xf>
    <xf numFmtId="0" fontId="13" fillId="0" borderId="0" xfId="0" applyFont="1" applyAlignment="1">
      <alignment horizontal="left" vertical="top"/>
    </xf>
    <xf numFmtId="0" fontId="9" fillId="0" borderId="0" xfId="0" applyFont="1" applyAlignment="1">
      <alignment horizontal="left" vertical="top"/>
    </xf>
    <xf numFmtId="0" fontId="0" fillId="0" borderId="0" xfId="0" applyAlignment="1">
      <alignment horizontal="left"/>
    </xf>
    <xf numFmtId="0" fontId="0" fillId="0" borderId="0" xfId="0" quotePrefix="1" applyAlignment="1">
      <alignment horizontal="left" vertical="top" wrapText="1"/>
    </xf>
    <xf numFmtId="0" fontId="3" fillId="5"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3">
    <dxf>
      <font>
        <color rgb="FF9C0006"/>
      </font>
    </dxf>
    <dxf>
      <font>
        <color rgb="FF9C0006"/>
      </font>
    </dxf>
    <dxf>
      <fill>
        <patternFill>
          <bgColor rgb="FFFFC7CE"/>
        </patternFill>
      </fill>
    </dxf>
  </dxfs>
  <tableStyles count="0" defaultTableStyle="TableStyleMedium2" defaultPivotStyle="PivotStyleLight16"/>
  <colors>
    <mruColors>
      <color rgb="FF079F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[Task_Bank_Answers.xlsx]Q4 Sales!PivotTable1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Q4</a:t>
            </a:r>
            <a:r>
              <a:rPr lang="en-GB" baseline="0"/>
              <a:t> Sales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'Q4 Sales'!$B$3</c:f>
              <c:strCache>
                <c:ptCount val="1"/>
                <c:pt idx="0">
                  <c:v>Total</c:v>
                </c:pt>
              </c:strCache>
            </c:strRef>
          </c:tx>
          <c:spPr>
            <a:solidFill>
              <a:schemeClr val="accent1"/>
            </a:solidFill>
            <a:ln>
              <a:noFill/>
            </a:ln>
            <a:effectLst/>
          </c:spPr>
          <c:invertIfNegative val="0"/>
          <c:cat>
            <c:strRef>
              <c:f>'Q4 Sales'!$A$4:$A$7</c:f>
              <c:strCache>
                <c:ptCount val="3"/>
                <c:pt idx="0">
                  <c:v>October</c:v>
                </c:pt>
                <c:pt idx="1">
                  <c:v>November</c:v>
                </c:pt>
                <c:pt idx="2">
                  <c:v>December</c:v>
                </c:pt>
              </c:strCache>
            </c:strRef>
          </c:cat>
          <c:val>
            <c:numRef>
              <c:f>'Q4 Sales'!$B$4:$B$7</c:f>
              <c:numCache>
                <c:formatCode>General</c:formatCode>
                <c:ptCount val="3"/>
                <c:pt idx="0">
                  <c:v>124226.40000000001</c:v>
                </c:pt>
                <c:pt idx="1">
                  <c:v>111290.39999999998</c:v>
                </c:pt>
                <c:pt idx="2">
                  <c:v>110311.19999999998</c:v>
                </c:pt>
              </c:numCache>
            </c:numRef>
          </c:val>
          <c:extLst>
            <c:ext xmlns:c16="http://schemas.microsoft.com/office/drawing/2014/chart" uri="{C3380CC4-5D6E-409C-BE32-E72D297353CC}">
              <c16:uniqueId val="{00000001-51EE-465F-A89E-8B611A9EA5FE}"/>
            </c:ext>
          </c:extLst>
        </c:ser>
        <c:dLbls>
          <c:showLegendKey val="0"/>
          <c:showVal val="0"/>
          <c:showCatName val="0"/>
          <c:showSerName val="0"/>
          <c:showPercent val="0"/>
          <c:showBubbleSize val="0"/>
        </c:dLbls>
        <c:gapWidth val="219"/>
        <c:overlap val="-27"/>
        <c:axId val="1888262912"/>
        <c:axId val="1888265824"/>
      </c:barChart>
      <c:catAx>
        <c:axId val="1888262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8265824"/>
        <c:crosses val="autoZero"/>
        <c:auto val="1"/>
        <c:lblAlgn val="ctr"/>
        <c:lblOffset val="100"/>
        <c:noMultiLvlLbl val="0"/>
      </c:catAx>
      <c:valAx>
        <c:axId val="1888265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8262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Profit</a:t>
            </a:r>
            <a:r>
              <a:rPr lang="en-GB" baseline="0"/>
              <a:t> by county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'Counties Figures'!$B$4:$B$18</c:f>
              <c:strCache>
                <c:ptCount val="15"/>
                <c:pt idx="0">
                  <c:v>Humberside</c:v>
                </c:pt>
                <c:pt idx="1">
                  <c:v>Devon</c:v>
                </c:pt>
                <c:pt idx="2">
                  <c:v>Hertfordshire</c:v>
                </c:pt>
                <c:pt idx="3">
                  <c:v>Wessex</c:v>
                </c:pt>
                <c:pt idx="4">
                  <c:v>Nottinghamshire</c:v>
                </c:pt>
                <c:pt idx="5">
                  <c:v>Derbyshire</c:v>
                </c:pt>
                <c:pt idx="6">
                  <c:v>Lancashire</c:v>
                </c:pt>
                <c:pt idx="7">
                  <c:v>Yorkshire</c:v>
                </c:pt>
                <c:pt idx="8">
                  <c:v>Cornwall</c:v>
                </c:pt>
                <c:pt idx="9">
                  <c:v>Suffolk</c:v>
                </c:pt>
                <c:pt idx="10">
                  <c:v>Norfolk</c:v>
                </c:pt>
                <c:pt idx="11">
                  <c:v>Dorset</c:v>
                </c:pt>
                <c:pt idx="12">
                  <c:v>Wiltshire</c:v>
                </c:pt>
                <c:pt idx="13">
                  <c:v>Cumbria</c:v>
                </c:pt>
                <c:pt idx="14">
                  <c:v>Essex</c:v>
                </c:pt>
              </c:strCache>
            </c:strRef>
          </c:cat>
          <c:val>
            <c:numRef>
              <c:f>'Counties Figures'!$H$4:$H$18</c:f>
              <c:numCache>
                <c:formatCode>0.00</c:formatCode>
                <c:ptCount val="15"/>
                <c:pt idx="0">
                  <c:v>2600</c:v>
                </c:pt>
                <c:pt idx="1">
                  <c:v>3787</c:v>
                </c:pt>
                <c:pt idx="2">
                  <c:v>8645</c:v>
                </c:pt>
                <c:pt idx="3">
                  <c:v>5154</c:v>
                </c:pt>
                <c:pt idx="4">
                  <c:v>6663</c:v>
                </c:pt>
                <c:pt idx="5">
                  <c:v>-520</c:v>
                </c:pt>
                <c:pt idx="6">
                  <c:v>1954</c:v>
                </c:pt>
                <c:pt idx="7">
                  <c:v>3046</c:v>
                </c:pt>
                <c:pt idx="8">
                  <c:v>3371</c:v>
                </c:pt>
                <c:pt idx="9">
                  <c:v>5739</c:v>
                </c:pt>
                <c:pt idx="10">
                  <c:v>6705</c:v>
                </c:pt>
                <c:pt idx="11">
                  <c:v>4124</c:v>
                </c:pt>
                <c:pt idx="12">
                  <c:v>294</c:v>
                </c:pt>
                <c:pt idx="13">
                  <c:v>4147</c:v>
                </c:pt>
                <c:pt idx="14">
                  <c:v>3501</c:v>
                </c:pt>
              </c:numCache>
            </c:numRef>
          </c:val>
          <c:extLst>
            <c:ext xmlns:c16="http://schemas.microsoft.com/office/drawing/2014/chart" uri="{C3380CC4-5D6E-409C-BE32-E72D297353CC}">
              <c16:uniqueId val="{00000000-8D25-4686-AC94-53D94D0E7388}"/>
            </c:ext>
          </c:extLst>
        </c:ser>
        <c:dLbls>
          <c:showLegendKey val="0"/>
          <c:showVal val="0"/>
          <c:showCatName val="0"/>
          <c:showSerName val="0"/>
          <c:showPercent val="0"/>
          <c:showBubbleSize val="0"/>
        </c:dLbls>
        <c:gapWidth val="182"/>
        <c:axId val="271423344"/>
        <c:axId val="271415856"/>
      </c:barChart>
      <c:catAx>
        <c:axId val="2714233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Counties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415856"/>
        <c:crosses val="autoZero"/>
        <c:auto val="1"/>
        <c:lblAlgn val="ctr"/>
        <c:lblOffset val="100"/>
        <c:noMultiLvlLbl val="0"/>
      </c:catAx>
      <c:valAx>
        <c:axId val="27141585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423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0" i="0" u="none" strike="noStrike" baseline="0">
                <a:effectLst/>
              </a:rPr>
              <a:t>RWK Ltd Performance Against Budget</a:t>
            </a:r>
            <a:endParaRPr lang="en-GB" b="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'Operating statement'!$B$5</c:f>
              <c:strCache>
                <c:ptCount val="1"/>
                <c:pt idx="0">
                  <c:v>Original Budget</c:v>
                </c:pt>
              </c:strCache>
            </c:strRef>
          </c:tx>
          <c:spPr>
            <a:solidFill>
              <a:schemeClr val="accent1"/>
            </a:solidFill>
            <a:ln>
              <a:noFill/>
            </a:ln>
            <a:effectLst/>
            <a:sp3d/>
          </c:spPr>
          <c:invertIfNegative val="0"/>
          <c:cat>
            <c:strRef>
              <c:f>'Operating statement'!$A$6:$A$11</c:f>
              <c:strCache>
                <c:ptCount val="6"/>
                <c:pt idx="0">
                  <c:v>Revenue</c:v>
                </c:pt>
                <c:pt idx="1">
                  <c:v>Direct materials</c:v>
                </c:pt>
                <c:pt idx="2">
                  <c:v>Direct labour</c:v>
                </c:pt>
                <c:pt idx="3">
                  <c:v>Variable overheads</c:v>
                </c:pt>
                <c:pt idx="4">
                  <c:v>Fixed overheads</c:v>
                </c:pt>
                <c:pt idx="5">
                  <c:v>Operating profit</c:v>
                </c:pt>
              </c:strCache>
            </c:strRef>
          </c:cat>
          <c:val>
            <c:numRef>
              <c:f>'Operating statement'!$B$6:$B$11</c:f>
              <c:numCache>
                <c:formatCode>_-* #,##0_-;\-* #,##0_-;_-* "-"??_-;_-@_-</c:formatCode>
                <c:ptCount val="6"/>
                <c:pt idx="0">
                  <c:v>375000</c:v>
                </c:pt>
                <c:pt idx="1">
                  <c:v>165000</c:v>
                </c:pt>
                <c:pt idx="2">
                  <c:v>90000</c:v>
                </c:pt>
                <c:pt idx="3">
                  <c:v>45000</c:v>
                </c:pt>
                <c:pt idx="4">
                  <c:v>55000</c:v>
                </c:pt>
                <c:pt idx="5">
                  <c:v>20000</c:v>
                </c:pt>
              </c:numCache>
            </c:numRef>
          </c:val>
          <c:extLst>
            <c:ext xmlns:c16="http://schemas.microsoft.com/office/drawing/2014/chart" uri="{C3380CC4-5D6E-409C-BE32-E72D297353CC}">
              <c16:uniqueId val="{00000000-07A7-4831-86FD-EAC841B0452A}"/>
            </c:ext>
          </c:extLst>
        </c:ser>
        <c:ser>
          <c:idx val="1"/>
          <c:order val="1"/>
          <c:tx>
            <c:strRef>
              <c:f>'Operating statement'!$C$5</c:f>
              <c:strCache>
                <c:ptCount val="1"/>
                <c:pt idx="0">
                  <c:v>Flexed Budget</c:v>
                </c:pt>
              </c:strCache>
            </c:strRef>
          </c:tx>
          <c:spPr>
            <a:solidFill>
              <a:schemeClr val="accent2"/>
            </a:solidFill>
            <a:ln>
              <a:noFill/>
            </a:ln>
            <a:effectLst/>
            <a:sp3d/>
          </c:spPr>
          <c:invertIfNegative val="0"/>
          <c:cat>
            <c:strRef>
              <c:f>'Operating statement'!$A$6:$A$11</c:f>
              <c:strCache>
                <c:ptCount val="6"/>
                <c:pt idx="0">
                  <c:v>Revenue</c:v>
                </c:pt>
                <c:pt idx="1">
                  <c:v>Direct materials</c:v>
                </c:pt>
                <c:pt idx="2">
                  <c:v>Direct labour</c:v>
                </c:pt>
                <c:pt idx="3">
                  <c:v>Variable overheads</c:v>
                </c:pt>
                <c:pt idx="4">
                  <c:v>Fixed overheads</c:v>
                </c:pt>
                <c:pt idx="5">
                  <c:v>Operating profit</c:v>
                </c:pt>
              </c:strCache>
            </c:strRef>
          </c:cat>
          <c:val>
            <c:numRef>
              <c:f>'Operating statement'!$C$6:$C$11</c:f>
              <c:numCache>
                <c:formatCode>_-* #,##0_-;\-* #,##0_-;_-* "-"??_-;_-@_-</c:formatCode>
                <c:ptCount val="6"/>
                <c:pt idx="0">
                  <c:v>450000</c:v>
                </c:pt>
                <c:pt idx="1">
                  <c:v>198000</c:v>
                </c:pt>
                <c:pt idx="2">
                  <c:v>108000</c:v>
                </c:pt>
                <c:pt idx="3">
                  <c:v>54000</c:v>
                </c:pt>
                <c:pt idx="4">
                  <c:v>55000</c:v>
                </c:pt>
                <c:pt idx="5">
                  <c:v>35000</c:v>
                </c:pt>
              </c:numCache>
            </c:numRef>
          </c:val>
          <c:extLst>
            <c:ext xmlns:c16="http://schemas.microsoft.com/office/drawing/2014/chart" uri="{C3380CC4-5D6E-409C-BE32-E72D297353CC}">
              <c16:uniqueId val="{00000001-07A7-4831-86FD-EAC841B0452A}"/>
            </c:ext>
          </c:extLst>
        </c:ser>
        <c:ser>
          <c:idx val="2"/>
          <c:order val="2"/>
          <c:tx>
            <c:strRef>
              <c:f>'Operating statement'!$D$5</c:f>
              <c:strCache>
                <c:ptCount val="1"/>
                <c:pt idx="0">
                  <c:v>Actual Results</c:v>
                </c:pt>
              </c:strCache>
            </c:strRef>
          </c:tx>
          <c:spPr>
            <a:solidFill>
              <a:schemeClr val="accent3"/>
            </a:solidFill>
            <a:ln>
              <a:noFill/>
            </a:ln>
            <a:effectLst/>
            <a:sp3d/>
          </c:spPr>
          <c:invertIfNegative val="0"/>
          <c:cat>
            <c:strRef>
              <c:f>'Operating statement'!$A$6:$A$11</c:f>
              <c:strCache>
                <c:ptCount val="6"/>
                <c:pt idx="0">
                  <c:v>Revenue</c:v>
                </c:pt>
                <c:pt idx="1">
                  <c:v>Direct materials</c:v>
                </c:pt>
                <c:pt idx="2">
                  <c:v>Direct labour</c:v>
                </c:pt>
                <c:pt idx="3">
                  <c:v>Variable overheads</c:v>
                </c:pt>
                <c:pt idx="4">
                  <c:v>Fixed overheads</c:v>
                </c:pt>
                <c:pt idx="5">
                  <c:v>Operating profit</c:v>
                </c:pt>
              </c:strCache>
            </c:strRef>
          </c:cat>
          <c:val>
            <c:numRef>
              <c:f>'Operating statement'!$D$6:$D$11</c:f>
              <c:numCache>
                <c:formatCode>_-* #,##0_-;\-* #,##0_-;_-* "-"??_-;_-@_-</c:formatCode>
                <c:ptCount val="6"/>
                <c:pt idx="0">
                  <c:v>432000</c:v>
                </c:pt>
                <c:pt idx="1">
                  <c:v>180000</c:v>
                </c:pt>
                <c:pt idx="2">
                  <c:v>117000</c:v>
                </c:pt>
                <c:pt idx="3">
                  <c:v>45000</c:v>
                </c:pt>
                <c:pt idx="4">
                  <c:v>59000</c:v>
                </c:pt>
                <c:pt idx="5">
                  <c:v>31000</c:v>
                </c:pt>
              </c:numCache>
            </c:numRef>
          </c:val>
          <c:extLst>
            <c:ext xmlns:c16="http://schemas.microsoft.com/office/drawing/2014/chart" uri="{C3380CC4-5D6E-409C-BE32-E72D297353CC}">
              <c16:uniqueId val="{00000002-07A7-4831-86FD-EAC841B0452A}"/>
            </c:ext>
          </c:extLst>
        </c:ser>
        <c:dLbls>
          <c:showLegendKey val="0"/>
          <c:showVal val="0"/>
          <c:showCatName val="0"/>
          <c:showSerName val="0"/>
          <c:showPercent val="0"/>
          <c:showBubbleSize val="0"/>
        </c:dLbls>
        <c:gapWidth val="150"/>
        <c:shape val="box"/>
        <c:axId val="36492783"/>
        <c:axId val="36493199"/>
        <c:axId val="0"/>
      </c:bar3DChart>
      <c:catAx>
        <c:axId val="3649278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493199"/>
        <c:crosses val="autoZero"/>
        <c:auto val="1"/>
        <c:lblAlgn val="ctr"/>
        <c:lblOffset val="100"/>
        <c:noMultiLvlLbl val="0"/>
      </c:catAx>
      <c:valAx>
        <c:axId val="36493199"/>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492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400050</xdr:colOff>
      <xdr:row>34</xdr:row>
      <xdr:rowOff>52004</xdr:rowOff>
    </xdr:to>
    <xdr:pic>
      <xdr:nvPicPr>
        <xdr:cNvPr id="2" name="Picture 1" descr="Graphical user interface, application, table, Excel&#10;&#10;Description automatically generated">
          <a:extLst>
            <a:ext uri="{FF2B5EF4-FFF2-40B4-BE49-F238E27FC236}">
              <a16:creationId xmlns:a16="http://schemas.microsoft.com/office/drawing/2014/main" id="{E1CE1DA5-2B41-4669-8799-B8054BD08939}"/>
            </a:ext>
          </a:extLst>
        </xdr:cNvPr>
        <xdr:cNvPicPr>
          <a:picLocks noChangeAspect="1"/>
        </xdr:cNvPicPr>
      </xdr:nvPicPr>
      <xdr:blipFill rotWithShape="1">
        <a:blip xmlns:r="http://schemas.openxmlformats.org/officeDocument/2006/relationships" r:embed="rId1"/>
        <a:srcRect t="3546" b="4274"/>
        <a:stretch/>
      </xdr:blipFill>
      <xdr:spPr bwMode="auto">
        <a:xfrm>
          <a:off x="0" y="0"/>
          <a:ext cx="12592050" cy="652900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xdr:row>
      <xdr:rowOff>4762</xdr:rowOff>
    </xdr:from>
    <xdr:to>
      <xdr:col>10</xdr:col>
      <xdr:colOff>304800</xdr:colOff>
      <xdr:row>16</xdr:row>
      <xdr:rowOff>80962</xdr:rowOff>
    </xdr:to>
    <xdr:graphicFrame macro="">
      <xdr:nvGraphicFramePr>
        <xdr:cNvPr id="2" name="Chart 1">
          <a:extLst>
            <a:ext uri="{FF2B5EF4-FFF2-40B4-BE49-F238E27FC236}">
              <a16:creationId xmlns:a16="http://schemas.microsoft.com/office/drawing/2014/main" id="{AFBBF9B7-4123-4EB7-AD9E-E8FF9DCED2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771525</xdr:colOff>
      <xdr:row>18</xdr:row>
      <xdr:rowOff>176212</xdr:rowOff>
    </xdr:from>
    <xdr:to>
      <xdr:col>7</xdr:col>
      <xdr:colOff>0</xdr:colOff>
      <xdr:row>33</xdr:row>
      <xdr:rowOff>61912</xdr:rowOff>
    </xdr:to>
    <xdr:graphicFrame macro="">
      <xdr:nvGraphicFramePr>
        <xdr:cNvPr id="2" name="Chart 1">
          <a:extLst>
            <a:ext uri="{FF2B5EF4-FFF2-40B4-BE49-F238E27FC236}">
              <a16:creationId xmlns:a16="http://schemas.microsoft.com/office/drawing/2014/main" id="{E35B1F5D-CF22-4036-B6BC-7C00900E08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9</xdr:col>
      <xdr:colOff>200025</xdr:colOff>
      <xdr:row>41</xdr:row>
      <xdr:rowOff>72791</xdr:rowOff>
    </xdr:to>
    <xdr:pic>
      <xdr:nvPicPr>
        <xdr:cNvPr id="3" name="Picture 2" descr="Graphical user interface, application, table, Excel&#10;&#10;Description automatically generated">
          <a:extLst>
            <a:ext uri="{FF2B5EF4-FFF2-40B4-BE49-F238E27FC236}">
              <a16:creationId xmlns:a16="http://schemas.microsoft.com/office/drawing/2014/main" id="{B2EC8401-E4E3-4F60-BD5C-BE1FE2290F40}"/>
            </a:ext>
          </a:extLst>
        </xdr:cNvPr>
        <xdr:cNvPicPr>
          <a:picLocks noChangeAspect="1"/>
        </xdr:cNvPicPr>
      </xdr:nvPicPr>
      <xdr:blipFill rotWithShape="1">
        <a:blip xmlns:r="http://schemas.openxmlformats.org/officeDocument/2006/relationships" r:embed="rId1"/>
        <a:srcRect t="3250" r="52637" b="37365"/>
        <a:stretch/>
      </xdr:blipFill>
      <xdr:spPr bwMode="auto">
        <a:xfrm>
          <a:off x="609600" y="4076700"/>
          <a:ext cx="5505450" cy="3882791"/>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600075</xdr:colOff>
      <xdr:row>12</xdr:row>
      <xdr:rowOff>14287</xdr:rowOff>
    </xdr:from>
    <xdr:to>
      <xdr:col>4</xdr:col>
      <xdr:colOff>152400</xdr:colOff>
      <xdr:row>26</xdr:row>
      <xdr:rowOff>90487</xdr:rowOff>
    </xdr:to>
    <xdr:graphicFrame macro="">
      <xdr:nvGraphicFramePr>
        <xdr:cNvPr id="2" name="Chart 1">
          <a:extLst>
            <a:ext uri="{FF2B5EF4-FFF2-40B4-BE49-F238E27FC236}">
              <a16:creationId xmlns:a16="http://schemas.microsoft.com/office/drawing/2014/main" id="{2F245A0C-6824-4A74-B749-43470D6B15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i Ryder" refreshedDate="44610.488986921293" createdVersion="7" refreshedVersion="7" minRefreshableVersion="3" recordCount="386" xr:uid="{64838BFF-5F5A-4D5B-8C60-E939EF749CEA}">
  <cacheSource type="worksheet">
    <worksheetSource ref="A6:J392" sheet="CDL Sales"/>
  </cacheSource>
  <cacheFields count="10">
    <cacheField name="Month" numFmtId="2">
      <sharedItems count="3">
        <s v="October"/>
        <s v="November"/>
        <s v="December"/>
      </sharedItems>
    </cacheField>
    <cacheField name="Description" numFmtId="2">
      <sharedItems/>
    </cacheField>
    <cacheField name="Item No" numFmtId="1">
      <sharedItems/>
    </cacheField>
    <cacheField name="Total no. of items" numFmtId="1">
      <sharedItems containsSemiMixedTypes="0" containsString="0" containsNumber="1" containsInteger="1" minValue="5" maxValue="49"/>
    </cacheField>
    <cacheField name="Sales channel" numFmtId="2">
      <sharedItems/>
    </cacheField>
    <cacheField name="Invoice No" numFmtId="1">
      <sharedItems containsSemiMixedTypes="0" containsString="0" containsNumber="1" containsInteger="1" minValue="100624" maxValue="101009"/>
    </cacheField>
    <cacheField name="Item price" numFmtId="2">
      <sharedItems containsSemiMixedTypes="0" containsString="0" containsNumber="1" containsInteger="1" minValue="18" maxValue="35"/>
    </cacheField>
    <cacheField name="Net Sale" numFmtId="2">
      <sharedItems containsSemiMixedTypes="0" containsString="0" containsNumber="1" containsInteger="1" minValue="110" maxValue="1680"/>
    </cacheField>
    <cacheField name="Vat" numFmtId="2">
      <sharedItems containsSemiMixedTypes="0" containsString="0" containsNumber="1" minValue="22" maxValue="336"/>
    </cacheField>
    <cacheField name="Gross Sale" numFmtId="2">
      <sharedItems containsSemiMixedTypes="0" containsString="0" containsNumber="1" minValue="132" maxValue="201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6">
  <r>
    <x v="0"/>
    <s v="500ml bottle"/>
    <s v="A405"/>
    <n v="46"/>
    <s v="Retail store"/>
    <n v="100624"/>
    <n v="25"/>
    <n v="1150"/>
    <n v="230"/>
    <n v="1380"/>
  </r>
  <r>
    <x v="0"/>
    <s v="500ml bottle"/>
    <s v="A405"/>
    <n v="47"/>
    <s v="Online sales"/>
    <n v="100625"/>
    <n v="25"/>
    <n v="1175"/>
    <n v="235"/>
    <n v="1410"/>
  </r>
  <r>
    <x v="0"/>
    <s v="500ml bottle"/>
    <s v="A405"/>
    <n v="34"/>
    <s v="Catalogue"/>
    <n v="100626"/>
    <n v="25"/>
    <n v="850"/>
    <n v="170"/>
    <n v="1020"/>
  </r>
  <r>
    <x v="0"/>
    <s v="500ml bottle"/>
    <s v="A405"/>
    <n v="42"/>
    <s v="Direct mail"/>
    <n v="100627"/>
    <n v="25"/>
    <n v="1050"/>
    <n v="210"/>
    <n v="1260"/>
  </r>
  <r>
    <x v="0"/>
    <s v="500ml bottle"/>
    <s v="A405"/>
    <n v="11"/>
    <s v="Online sales"/>
    <n v="100628"/>
    <n v="25"/>
    <n v="275"/>
    <n v="55"/>
    <n v="330"/>
  </r>
  <r>
    <x v="0"/>
    <s v="500ml bottle"/>
    <s v="A405"/>
    <n v="44"/>
    <s v="Department store"/>
    <n v="100629"/>
    <n v="25"/>
    <n v="1100"/>
    <n v="220"/>
    <n v="1320"/>
  </r>
  <r>
    <x v="0"/>
    <s v="500ml bottle"/>
    <s v="A405"/>
    <n v="39"/>
    <s v="Direct mail"/>
    <n v="100630"/>
    <n v="25"/>
    <n v="975"/>
    <n v="195"/>
    <n v="1170"/>
  </r>
  <r>
    <x v="0"/>
    <s v="500ml bottle"/>
    <s v="A405"/>
    <n v="43"/>
    <s v="Retail store"/>
    <n v="100631"/>
    <n v="25"/>
    <n v="1075"/>
    <n v="215"/>
    <n v="1290"/>
  </r>
  <r>
    <x v="0"/>
    <s v="500ml Flask"/>
    <s v="B106"/>
    <n v="13"/>
    <s v="Retail store"/>
    <n v="100632"/>
    <n v="28"/>
    <n v="364"/>
    <n v="72.8"/>
    <n v="436.8"/>
  </r>
  <r>
    <x v="0"/>
    <s v="500ml Flask"/>
    <s v="B106"/>
    <n v="12"/>
    <s v="Online sales"/>
    <n v="100633"/>
    <n v="28"/>
    <n v="336"/>
    <n v="67.2"/>
    <n v="403.2"/>
  </r>
  <r>
    <x v="0"/>
    <s v="500ml Flask"/>
    <s v="B106"/>
    <n v="6"/>
    <s v="Catalogue"/>
    <n v="100634"/>
    <n v="28"/>
    <n v="168"/>
    <n v="33.6"/>
    <n v="201.6"/>
  </r>
  <r>
    <x v="0"/>
    <s v="500ml Flask"/>
    <s v="B106"/>
    <n v="49"/>
    <s v="Direct mail"/>
    <n v="100635"/>
    <n v="28"/>
    <n v="1372"/>
    <n v="274.40000000000003"/>
    <n v="1646.4"/>
  </r>
  <r>
    <x v="0"/>
    <s v="500ml Flask"/>
    <s v="B106"/>
    <n v="12"/>
    <s v="Online sales"/>
    <n v="100636"/>
    <n v="28"/>
    <n v="336"/>
    <n v="67.2"/>
    <n v="403.2"/>
  </r>
  <r>
    <x v="0"/>
    <s v="500ml Flask"/>
    <s v="B106"/>
    <n v="11"/>
    <s v="Department store"/>
    <n v="100637"/>
    <n v="28"/>
    <n v="308"/>
    <n v="61.6"/>
    <n v="369.6"/>
  </r>
  <r>
    <x v="0"/>
    <s v="500ml Flask"/>
    <s v="B106"/>
    <n v="39"/>
    <s v="Direct mail"/>
    <n v="100638"/>
    <n v="28"/>
    <n v="1092"/>
    <n v="218.4"/>
    <n v="1310.4000000000001"/>
  </r>
  <r>
    <x v="0"/>
    <s v="500ml Flask"/>
    <s v="B106"/>
    <n v="8"/>
    <s v="Retail store"/>
    <n v="100639"/>
    <n v="28"/>
    <n v="224"/>
    <n v="44.800000000000004"/>
    <n v="268.8"/>
  </r>
  <r>
    <x v="0"/>
    <s v="1 Litre bottle"/>
    <s v="D654"/>
    <n v="37"/>
    <s v="Retail store"/>
    <n v="100640"/>
    <n v="33"/>
    <n v="1221"/>
    <n v="244.20000000000002"/>
    <n v="1465.2"/>
  </r>
  <r>
    <x v="0"/>
    <s v="1 Litre bottle"/>
    <s v="D654"/>
    <n v="15"/>
    <s v="Online sales"/>
    <n v="100641"/>
    <n v="33"/>
    <n v="495"/>
    <n v="99"/>
    <n v="594"/>
  </r>
  <r>
    <x v="0"/>
    <s v="1 Litre bottle"/>
    <s v="D654"/>
    <n v="48"/>
    <s v="Catalogue"/>
    <n v="100642"/>
    <n v="33"/>
    <n v="1584"/>
    <n v="316.8"/>
    <n v="1900.8"/>
  </r>
  <r>
    <x v="0"/>
    <s v="1 Litre bottle"/>
    <s v="D654"/>
    <n v="24"/>
    <s v="Direct mail"/>
    <n v="100643"/>
    <n v="33"/>
    <n v="792"/>
    <n v="158.4"/>
    <n v="950.4"/>
  </r>
  <r>
    <x v="0"/>
    <s v="1 Litre bottle"/>
    <s v="D654"/>
    <n v="16"/>
    <s v="Online sales"/>
    <n v="100644"/>
    <n v="33"/>
    <n v="528"/>
    <n v="105.60000000000001"/>
    <n v="633.6"/>
  </r>
  <r>
    <x v="0"/>
    <s v="1 Litre bottle"/>
    <s v="D654"/>
    <n v="25"/>
    <s v="Department store"/>
    <n v="100645"/>
    <n v="33"/>
    <n v="825"/>
    <n v="165"/>
    <n v="990"/>
  </r>
  <r>
    <x v="0"/>
    <s v="1 Litre bottle"/>
    <s v="D654"/>
    <n v="37"/>
    <s v="Direct mail"/>
    <n v="100646"/>
    <n v="33"/>
    <n v="1221"/>
    <n v="244.20000000000002"/>
    <n v="1465.2"/>
  </r>
  <r>
    <x v="0"/>
    <s v="1 Litre bottle"/>
    <s v="D654"/>
    <n v="25"/>
    <s v="Retail store"/>
    <n v="100647"/>
    <n v="33"/>
    <n v="825"/>
    <n v="165"/>
    <n v="990"/>
  </r>
  <r>
    <x v="0"/>
    <s v="1 Litre flask"/>
    <s v="F111"/>
    <n v="48"/>
    <s v="Retail store"/>
    <n v="100648"/>
    <n v="35"/>
    <n v="1680"/>
    <n v="336"/>
    <n v="2016"/>
  </r>
  <r>
    <x v="0"/>
    <s v="1 Litre flask"/>
    <s v="F111"/>
    <n v="15"/>
    <s v="Online sales"/>
    <n v="100649"/>
    <n v="35"/>
    <n v="525"/>
    <n v="105"/>
    <n v="630"/>
  </r>
  <r>
    <x v="0"/>
    <s v="1 Litre flask"/>
    <s v="F111"/>
    <n v="30"/>
    <s v="Catalogue"/>
    <n v="100650"/>
    <n v="35"/>
    <n v="1050"/>
    <n v="210"/>
    <n v="1260"/>
  </r>
  <r>
    <x v="0"/>
    <s v="1 Litre flask"/>
    <s v="F111"/>
    <n v="21"/>
    <s v="Direct mail"/>
    <n v="100651"/>
    <n v="35"/>
    <n v="735"/>
    <n v="147"/>
    <n v="882"/>
  </r>
  <r>
    <x v="0"/>
    <s v="1 Litre flask"/>
    <s v="F111"/>
    <n v="43"/>
    <s v="Online sales"/>
    <n v="100652"/>
    <n v="35"/>
    <n v="1505"/>
    <n v="301"/>
    <n v="1806"/>
  </r>
  <r>
    <x v="0"/>
    <s v="1 Litre flask"/>
    <s v="F111"/>
    <n v="8"/>
    <s v="Department store"/>
    <n v="100653"/>
    <n v="35"/>
    <n v="280"/>
    <n v="56"/>
    <n v="336"/>
  </r>
  <r>
    <x v="0"/>
    <s v="1 Litre flask"/>
    <s v="F111"/>
    <n v="38"/>
    <s v="Direct mail"/>
    <n v="100654"/>
    <n v="35"/>
    <n v="1330"/>
    <n v="266"/>
    <n v="1596"/>
  </r>
  <r>
    <x v="0"/>
    <s v="1 Litre flask"/>
    <s v="F111"/>
    <n v="28"/>
    <s v="Retail store"/>
    <n v="100655"/>
    <n v="35"/>
    <n v="980"/>
    <n v="196"/>
    <n v="1176"/>
  </r>
  <r>
    <x v="0"/>
    <s v="Set of 4 stainless steel cups"/>
    <s v="L852"/>
    <n v="21"/>
    <s v="Retail store"/>
    <n v="100656"/>
    <n v="18"/>
    <n v="378"/>
    <n v="75.600000000000009"/>
    <n v="453.6"/>
  </r>
  <r>
    <x v="0"/>
    <s v="Set of 4 stainless steel cups"/>
    <s v="L852"/>
    <n v="29"/>
    <s v="Online sales"/>
    <n v="100657"/>
    <n v="18"/>
    <n v="522"/>
    <n v="104.4"/>
    <n v="626.4"/>
  </r>
  <r>
    <x v="0"/>
    <s v="Set of 4 stainless steel cups"/>
    <s v="L852"/>
    <n v="31"/>
    <s v="Catalogue"/>
    <n v="100658"/>
    <n v="18"/>
    <n v="558"/>
    <n v="111.60000000000001"/>
    <n v="669.6"/>
  </r>
  <r>
    <x v="0"/>
    <s v="Set of 4 stainless steel cups"/>
    <s v="L852"/>
    <n v="49"/>
    <s v="Direct mail"/>
    <n v="100659"/>
    <n v="18"/>
    <n v="882"/>
    <n v="176.4"/>
    <n v="1058.4000000000001"/>
  </r>
  <r>
    <x v="0"/>
    <s v="Set of 4 stainless steel cups"/>
    <s v="L852"/>
    <n v="29"/>
    <s v="Online sales"/>
    <n v="100660"/>
    <n v="18"/>
    <n v="522"/>
    <n v="104.4"/>
    <n v="626.4"/>
  </r>
  <r>
    <x v="0"/>
    <s v="Set of 4 stainless steel cups"/>
    <s v="L852"/>
    <n v="49"/>
    <s v="Department store"/>
    <n v="100661"/>
    <n v="18"/>
    <n v="882"/>
    <n v="176.4"/>
    <n v="1058.4000000000001"/>
  </r>
  <r>
    <x v="0"/>
    <s v="Set of 4 stainless steel cups"/>
    <s v="L852"/>
    <n v="7"/>
    <s v="Direct mail"/>
    <n v="100662"/>
    <n v="18"/>
    <n v="126"/>
    <n v="25.200000000000003"/>
    <n v="151.19999999999999"/>
  </r>
  <r>
    <x v="0"/>
    <s v="Set of 4 stainless steel cups"/>
    <s v="L852"/>
    <n v="46"/>
    <s v="Retail store"/>
    <n v="100663"/>
    <n v="18"/>
    <n v="828"/>
    <n v="165.60000000000002"/>
    <n v="993.6"/>
  </r>
  <r>
    <x v="0"/>
    <s v="Set of 6 stainless steel cups"/>
    <s v="M102"/>
    <n v="38"/>
    <s v="Retail store"/>
    <n v="100664"/>
    <n v="22"/>
    <n v="836"/>
    <n v="167.20000000000002"/>
    <n v="1003.2"/>
  </r>
  <r>
    <x v="0"/>
    <s v="Set of 6 stainless steel cups"/>
    <s v="M102"/>
    <n v="47"/>
    <s v="Online sales"/>
    <n v="100665"/>
    <n v="22"/>
    <n v="1034"/>
    <n v="206.8"/>
    <n v="1240.8"/>
  </r>
  <r>
    <x v="0"/>
    <s v="Set of 6 stainless steel cups"/>
    <s v="M102"/>
    <n v="30"/>
    <s v="Catalogue"/>
    <n v="100666"/>
    <n v="22"/>
    <n v="660"/>
    <n v="132"/>
    <n v="792"/>
  </r>
  <r>
    <x v="0"/>
    <s v="Set of 6 stainless steel cups"/>
    <s v="M102"/>
    <n v="49"/>
    <s v="Direct mail"/>
    <n v="100667"/>
    <n v="22"/>
    <n v="1078"/>
    <n v="215.60000000000002"/>
    <n v="1293.5999999999999"/>
  </r>
  <r>
    <x v="0"/>
    <s v="Set of 6 stainless steel cups"/>
    <s v="M102"/>
    <n v="32"/>
    <s v="Online sales"/>
    <n v="100668"/>
    <n v="22"/>
    <n v="704"/>
    <n v="140.80000000000001"/>
    <n v="844.8"/>
  </r>
  <r>
    <x v="0"/>
    <s v="Set of 6 stainless steel cups"/>
    <s v="M102"/>
    <n v="49"/>
    <s v="Department store"/>
    <n v="100669"/>
    <n v="22"/>
    <n v="1078"/>
    <n v="215.60000000000002"/>
    <n v="1293.5999999999999"/>
  </r>
  <r>
    <x v="0"/>
    <s v="Set of 6 stainless steel cups"/>
    <s v="M102"/>
    <n v="13"/>
    <s v="Direct mail"/>
    <n v="100670"/>
    <n v="22"/>
    <n v="286"/>
    <n v="57.2"/>
    <n v="343.2"/>
  </r>
  <r>
    <x v="0"/>
    <s v="Set of 6 stainless steel cups"/>
    <s v="M102"/>
    <n v="5"/>
    <s v="Retail store"/>
    <n v="100671"/>
    <n v="22"/>
    <n v="110"/>
    <n v="22"/>
    <n v="132"/>
  </r>
  <r>
    <x v="0"/>
    <s v="Set of 6 stainless steel cups"/>
    <s v="M102"/>
    <n v="38"/>
    <s v="Retail store"/>
    <n v="100672"/>
    <n v="22"/>
    <n v="836"/>
    <n v="167.20000000000002"/>
    <n v="1003.2"/>
  </r>
  <r>
    <x v="0"/>
    <s v="Set of 4 plates"/>
    <s v="P323"/>
    <n v="26"/>
    <s v="Retail store"/>
    <n v="100673"/>
    <n v="26"/>
    <n v="676"/>
    <n v="135.20000000000002"/>
    <n v="811.2"/>
  </r>
  <r>
    <x v="0"/>
    <s v="Set of 4 plates"/>
    <s v="P323"/>
    <n v="39"/>
    <s v="Online sales"/>
    <n v="100674"/>
    <n v="26"/>
    <n v="1014"/>
    <n v="202.8"/>
    <n v="1216.8"/>
  </r>
  <r>
    <x v="0"/>
    <s v="Set of 4 plates"/>
    <s v="P323"/>
    <n v="26"/>
    <s v="Catalogue"/>
    <n v="100675"/>
    <n v="26"/>
    <n v="676"/>
    <n v="135.20000000000002"/>
    <n v="811.2"/>
  </r>
  <r>
    <x v="0"/>
    <s v="Set of 4 plates"/>
    <s v="P323"/>
    <n v="41"/>
    <s v="Direct mail"/>
    <n v="100676"/>
    <n v="26"/>
    <n v="1066"/>
    <n v="213.20000000000002"/>
    <n v="1279.2"/>
  </r>
  <r>
    <x v="0"/>
    <s v="Set of 4 plates"/>
    <s v="P323"/>
    <n v="11"/>
    <s v="Online sales"/>
    <n v="100677"/>
    <n v="26"/>
    <n v="286"/>
    <n v="57.2"/>
    <n v="343.2"/>
  </r>
  <r>
    <x v="0"/>
    <s v="Set of 4 plates"/>
    <s v="P323"/>
    <n v="46"/>
    <s v="Department store"/>
    <n v="100678"/>
    <n v="26"/>
    <n v="1196"/>
    <n v="239.20000000000002"/>
    <n v="1435.2"/>
  </r>
  <r>
    <x v="0"/>
    <s v="Set of 4 plates"/>
    <s v="P323"/>
    <n v="36"/>
    <s v="Direct mail"/>
    <n v="100679"/>
    <n v="26"/>
    <n v="936"/>
    <n v="187.20000000000002"/>
    <n v="1123.2"/>
  </r>
  <r>
    <x v="0"/>
    <s v="Set of 4 plates"/>
    <s v="P323"/>
    <n v="33"/>
    <s v="Retail store"/>
    <n v="100680"/>
    <n v="26"/>
    <n v="858"/>
    <n v="171.60000000000002"/>
    <n v="1029.5999999999999"/>
  </r>
  <r>
    <x v="0"/>
    <s v="Set of 6 plates"/>
    <s v="P324"/>
    <n v="37"/>
    <s v="Retail store"/>
    <n v="100681"/>
    <n v="31"/>
    <n v="1147"/>
    <n v="229.4"/>
    <n v="1376.4"/>
  </r>
  <r>
    <x v="0"/>
    <s v="Set of 6 plates"/>
    <s v="P324"/>
    <n v="37"/>
    <s v="Retail store"/>
    <n v="100682"/>
    <n v="31"/>
    <n v="1147"/>
    <n v="229.4"/>
    <n v="1376.4"/>
  </r>
  <r>
    <x v="0"/>
    <s v="Set of 6 plates"/>
    <s v="P324"/>
    <n v="48"/>
    <s v="Online sales"/>
    <n v="100683"/>
    <n v="31"/>
    <n v="1488"/>
    <n v="297.60000000000002"/>
    <n v="1785.6"/>
  </r>
  <r>
    <x v="0"/>
    <s v="Set of 6 plates"/>
    <s v="P324"/>
    <n v="16"/>
    <s v="Catalogue"/>
    <n v="100684"/>
    <n v="31"/>
    <n v="496"/>
    <n v="99.2"/>
    <n v="595.20000000000005"/>
  </r>
  <r>
    <x v="0"/>
    <s v="Set of 6 plates"/>
    <s v="P324"/>
    <n v="28"/>
    <s v="Direct mail"/>
    <n v="100685"/>
    <n v="31"/>
    <n v="868"/>
    <n v="173.60000000000002"/>
    <n v="1041.5999999999999"/>
  </r>
  <r>
    <x v="0"/>
    <s v="Set of 6 plates"/>
    <s v="P324"/>
    <n v="34"/>
    <s v="Online sales"/>
    <n v="100686"/>
    <n v="31"/>
    <n v="1054"/>
    <n v="210.8"/>
    <n v="1264.8"/>
  </r>
  <r>
    <x v="0"/>
    <s v="Set of 6 plates"/>
    <s v="P324"/>
    <n v="48"/>
    <s v="Department store"/>
    <n v="100687"/>
    <n v="31"/>
    <n v="1488"/>
    <n v="297.60000000000002"/>
    <n v="1785.6"/>
  </r>
  <r>
    <x v="0"/>
    <s v="Set of 6 plates"/>
    <s v="P324"/>
    <n v="5"/>
    <s v="Direct mail"/>
    <n v="100688"/>
    <n v="31"/>
    <n v="155"/>
    <n v="31"/>
    <n v="186"/>
  </r>
  <r>
    <x v="0"/>
    <s v="Set of 6 plates"/>
    <s v="P324"/>
    <n v="26"/>
    <s v="Retail store"/>
    <n v="100689"/>
    <n v="31"/>
    <n v="806"/>
    <n v="161.20000000000002"/>
    <n v="967.2"/>
  </r>
  <r>
    <x v="0"/>
    <s v="500ml bottle"/>
    <s v="A405"/>
    <n v="13"/>
    <s v="Retail store"/>
    <n v="100690"/>
    <n v="25"/>
    <n v="325"/>
    <n v="65"/>
    <n v="390"/>
  </r>
  <r>
    <x v="0"/>
    <s v="500ml bottle"/>
    <s v="A405"/>
    <n v="39"/>
    <s v="Online sales"/>
    <n v="100691"/>
    <n v="25"/>
    <n v="975"/>
    <n v="195"/>
    <n v="1170"/>
  </r>
  <r>
    <x v="0"/>
    <s v="500ml bottle"/>
    <s v="A405"/>
    <n v="33"/>
    <s v="Catalogue"/>
    <n v="100692"/>
    <n v="25"/>
    <n v="825"/>
    <n v="165"/>
    <n v="990"/>
  </r>
  <r>
    <x v="0"/>
    <s v="500ml bottle"/>
    <s v="A405"/>
    <n v="14"/>
    <s v="Direct mail"/>
    <n v="100693"/>
    <n v="25"/>
    <n v="350"/>
    <n v="70"/>
    <n v="420"/>
  </r>
  <r>
    <x v="0"/>
    <s v="500ml bottle"/>
    <s v="A405"/>
    <n v="12"/>
    <s v="Online sales"/>
    <n v="100694"/>
    <n v="25"/>
    <n v="300"/>
    <n v="60"/>
    <n v="360"/>
  </r>
  <r>
    <x v="0"/>
    <s v="500ml bottle"/>
    <s v="A405"/>
    <n v="37"/>
    <s v="Department store"/>
    <n v="100695"/>
    <n v="25"/>
    <n v="925"/>
    <n v="185"/>
    <n v="1110"/>
  </r>
  <r>
    <x v="0"/>
    <s v="500ml bottle"/>
    <s v="A405"/>
    <n v="9"/>
    <s v="Direct mail"/>
    <n v="100696"/>
    <n v="25"/>
    <n v="225"/>
    <n v="45"/>
    <n v="270"/>
  </r>
  <r>
    <x v="0"/>
    <s v="500ml bottle"/>
    <s v="A405"/>
    <n v="41"/>
    <s v="Retail store"/>
    <n v="100697"/>
    <n v="25"/>
    <n v="1025"/>
    <n v="205"/>
    <n v="1230"/>
  </r>
  <r>
    <x v="0"/>
    <s v="500ml Flask"/>
    <s v="B106"/>
    <n v="16"/>
    <s v="Retail store"/>
    <n v="100698"/>
    <n v="28"/>
    <n v="448"/>
    <n v="89.600000000000009"/>
    <n v="537.6"/>
  </r>
  <r>
    <x v="0"/>
    <s v="500ml Flask"/>
    <s v="B106"/>
    <n v="27"/>
    <s v="Online sales"/>
    <n v="100699"/>
    <n v="28"/>
    <n v="756"/>
    <n v="151.20000000000002"/>
    <n v="907.2"/>
  </r>
  <r>
    <x v="0"/>
    <s v="500ml Flask"/>
    <s v="B106"/>
    <n v="10"/>
    <s v="Catalogue"/>
    <n v="100700"/>
    <n v="28"/>
    <n v="280"/>
    <n v="56"/>
    <n v="336"/>
  </r>
  <r>
    <x v="0"/>
    <s v="500ml Flask"/>
    <s v="B106"/>
    <n v="33"/>
    <s v="Direct mail"/>
    <n v="100701"/>
    <n v="28"/>
    <n v="924"/>
    <n v="184.8"/>
    <n v="1108.8"/>
  </r>
  <r>
    <x v="0"/>
    <s v="500ml Flask"/>
    <s v="B106"/>
    <n v="12"/>
    <s v="Online sales"/>
    <n v="100702"/>
    <n v="28"/>
    <n v="336"/>
    <n v="67.2"/>
    <n v="403.2"/>
  </r>
  <r>
    <x v="0"/>
    <s v="500ml Flask"/>
    <s v="B106"/>
    <n v="13"/>
    <s v="Department store"/>
    <n v="100703"/>
    <n v="28"/>
    <n v="364"/>
    <n v="72.8"/>
    <n v="436.8"/>
  </r>
  <r>
    <x v="0"/>
    <s v="500ml Flask"/>
    <s v="B106"/>
    <n v="32"/>
    <s v="Direct mail"/>
    <n v="100704"/>
    <n v="28"/>
    <n v="896"/>
    <n v="179.20000000000002"/>
    <n v="1075.2"/>
  </r>
  <r>
    <x v="0"/>
    <s v="500ml Flask"/>
    <s v="B106"/>
    <n v="49"/>
    <s v="Retail store"/>
    <n v="100705"/>
    <n v="28"/>
    <n v="1372"/>
    <n v="274.40000000000003"/>
    <n v="1646.4"/>
  </r>
  <r>
    <x v="0"/>
    <s v="1 Litre bottle"/>
    <s v="D654"/>
    <n v="35"/>
    <s v="Retail store"/>
    <n v="100706"/>
    <n v="33"/>
    <n v="1155"/>
    <n v="231"/>
    <n v="1386"/>
  </r>
  <r>
    <x v="0"/>
    <s v="1 Litre bottle"/>
    <s v="D654"/>
    <n v="9"/>
    <s v="Online sales"/>
    <n v="100707"/>
    <n v="33"/>
    <n v="297"/>
    <n v="59.400000000000006"/>
    <n v="356.4"/>
  </r>
  <r>
    <x v="0"/>
    <s v="1 Litre bottle"/>
    <s v="D654"/>
    <n v="9"/>
    <s v="Catalogue"/>
    <n v="100708"/>
    <n v="33"/>
    <n v="297"/>
    <n v="59.400000000000006"/>
    <n v="356.4"/>
  </r>
  <r>
    <x v="0"/>
    <s v="1 Litre bottle"/>
    <s v="D654"/>
    <n v="42"/>
    <s v="Direct mail"/>
    <n v="100709"/>
    <n v="33"/>
    <n v="1386"/>
    <n v="277.2"/>
    <n v="1663.2"/>
  </r>
  <r>
    <x v="0"/>
    <s v="1 Litre bottle"/>
    <s v="D654"/>
    <n v="16"/>
    <s v="Online sales"/>
    <n v="100710"/>
    <n v="33"/>
    <n v="528"/>
    <n v="105.60000000000001"/>
    <n v="633.6"/>
  </r>
  <r>
    <x v="0"/>
    <s v="1 Litre bottle"/>
    <s v="D654"/>
    <n v="30"/>
    <s v="Department store"/>
    <n v="100711"/>
    <n v="33"/>
    <n v="990"/>
    <n v="198"/>
    <n v="1188"/>
  </r>
  <r>
    <x v="0"/>
    <s v="1 Litre bottle"/>
    <s v="D654"/>
    <n v="46"/>
    <s v="Direct mail"/>
    <n v="100712"/>
    <n v="33"/>
    <n v="1518"/>
    <n v="303.60000000000002"/>
    <n v="1821.6"/>
  </r>
  <r>
    <x v="0"/>
    <s v="1 Litre bottle"/>
    <s v="D654"/>
    <n v="10"/>
    <s v="Retail store"/>
    <n v="100713"/>
    <n v="33"/>
    <n v="330"/>
    <n v="66"/>
    <n v="396"/>
  </r>
  <r>
    <x v="0"/>
    <s v="1 Litre flask"/>
    <s v="F111"/>
    <n v="5"/>
    <s v="Retail store"/>
    <n v="100714"/>
    <n v="35"/>
    <n v="175"/>
    <n v="35"/>
    <n v="210"/>
  </r>
  <r>
    <x v="0"/>
    <s v="1 Litre flask"/>
    <s v="F111"/>
    <n v="16"/>
    <s v="Online sales"/>
    <n v="100715"/>
    <n v="35"/>
    <n v="560"/>
    <n v="112"/>
    <n v="672"/>
  </r>
  <r>
    <x v="0"/>
    <s v="1 Litre flask"/>
    <s v="F111"/>
    <n v="32"/>
    <s v="Catalogue"/>
    <n v="100716"/>
    <n v="35"/>
    <n v="1120"/>
    <n v="224"/>
    <n v="1344"/>
  </r>
  <r>
    <x v="0"/>
    <s v="1 Litre flask"/>
    <s v="F111"/>
    <n v="46"/>
    <s v="Direct mail"/>
    <n v="100717"/>
    <n v="35"/>
    <n v="1610"/>
    <n v="322"/>
    <n v="1932"/>
  </r>
  <r>
    <x v="0"/>
    <s v="1 Litre flask"/>
    <s v="F111"/>
    <n v="24"/>
    <s v="Online sales"/>
    <n v="100718"/>
    <n v="35"/>
    <n v="840"/>
    <n v="168"/>
    <n v="1008"/>
  </r>
  <r>
    <x v="0"/>
    <s v="1 Litre flask"/>
    <s v="F111"/>
    <n v="23"/>
    <s v="Department store"/>
    <n v="100719"/>
    <n v="35"/>
    <n v="805"/>
    <n v="161"/>
    <n v="966"/>
  </r>
  <r>
    <x v="0"/>
    <s v="1 Litre flask"/>
    <s v="F111"/>
    <n v="7"/>
    <s v="Direct mail"/>
    <n v="100720"/>
    <n v="35"/>
    <n v="245"/>
    <n v="49"/>
    <n v="294"/>
  </r>
  <r>
    <x v="0"/>
    <s v="1 Litre flask"/>
    <s v="F111"/>
    <n v="48"/>
    <s v="Retail store"/>
    <n v="100721"/>
    <n v="35"/>
    <n v="1680"/>
    <n v="336"/>
    <n v="2016"/>
  </r>
  <r>
    <x v="0"/>
    <s v="Set of 4 stainless steel cups"/>
    <s v="L852"/>
    <n v="7"/>
    <s v="Retail store"/>
    <n v="100722"/>
    <n v="18"/>
    <n v="126"/>
    <n v="25.200000000000003"/>
    <n v="151.19999999999999"/>
  </r>
  <r>
    <x v="0"/>
    <s v="Set of 4 stainless steel cups"/>
    <s v="L852"/>
    <n v="40"/>
    <s v="Online sales"/>
    <n v="100723"/>
    <n v="18"/>
    <n v="720"/>
    <n v="144"/>
    <n v="864"/>
  </r>
  <r>
    <x v="0"/>
    <s v="Set of 4 stainless steel cups"/>
    <s v="L852"/>
    <n v="46"/>
    <s v="Catalogue"/>
    <n v="100724"/>
    <n v="18"/>
    <n v="828"/>
    <n v="165.60000000000002"/>
    <n v="993.6"/>
  </r>
  <r>
    <x v="0"/>
    <s v="Set of 4 stainless steel cups"/>
    <s v="L852"/>
    <n v="47"/>
    <s v="Direct mail"/>
    <n v="100725"/>
    <n v="18"/>
    <n v="846"/>
    <n v="169.20000000000002"/>
    <n v="1015.2"/>
  </r>
  <r>
    <x v="0"/>
    <s v="Set of 4 stainless steel cups"/>
    <s v="L852"/>
    <n v="20"/>
    <s v="Online sales"/>
    <n v="100726"/>
    <n v="18"/>
    <n v="360"/>
    <n v="72"/>
    <n v="432"/>
  </r>
  <r>
    <x v="0"/>
    <s v="Set of 4 stainless steel cups"/>
    <s v="L852"/>
    <n v="11"/>
    <s v="Department store"/>
    <n v="100727"/>
    <n v="18"/>
    <n v="198"/>
    <n v="39.6"/>
    <n v="237.6"/>
  </r>
  <r>
    <x v="0"/>
    <s v="Set of 4 stainless steel cups"/>
    <s v="L852"/>
    <n v="26"/>
    <s v="Direct mail"/>
    <n v="100728"/>
    <n v="18"/>
    <n v="468"/>
    <n v="93.600000000000009"/>
    <n v="561.6"/>
  </r>
  <r>
    <x v="0"/>
    <s v="Set of 4 stainless steel cups"/>
    <s v="L852"/>
    <n v="43"/>
    <s v="Retail store"/>
    <n v="100729"/>
    <n v="18"/>
    <n v="774"/>
    <n v="154.80000000000001"/>
    <n v="928.8"/>
  </r>
  <r>
    <x v="0"/>
    <s v="Set of 6 stainless steel cups"/>
    <s v="M102"/>
    <n v="42"/>
    <s v="Retail store"/>
    <n v="100730"/>
    <n v="22"/>
    <n v="924"/>
    <n v="184.8"/>
    <n v="1108.8"/>
  </r>
  <r>
    <x v="0"/>
    <s v="Set of 6 stainless steel cups"/>
    <s v="M102"/>
    <n v="14"/>
    <s v="Online sales"/>
    <n v="100731"/>
    <n v="22"/>
    <n v="308"/>
    <n v="61.6"/>
    <n v="369.6"/>
  </r>
  <r>
    <x v="0"/>
    <s v="Set of 6 stainless steel cups"/>
    <s v="M102"/>
    <n v="37"/>
    <s v="Catalogue"/>
    <n v="100732"/>
    <n v="22"/>
    <n v="814"/>
    <n v="162.80000000000001"/>
    <n v="976.8"/>
  </r>
  <r>
    <x v="0"/>
    <s v="Set of 6 stainless steel cups"/>
    <s v="M102"/>
    <n v="46"/>
    <s v="Direct mail"/>
    <n v="100733"/>
    <n v="22"/>
    <n v="1012"/>
    <n v="202.4"/>
    <n v="1214.4000000000001"/>
  </r>
  <r>
    <x v="0"/>
    <s v="Set of 6 stainless steel cups"/>
    <s v="M102"/>
    <n v="46"/>
    <s v="Online sales"/>
    <n v="100734"/>
    <n v="22"/>
    <n v="1012"/>
    <n v="202.4"/>
    <n v="1214.4000000000001"/>
  </r>
  <r>
    <x v="0"/>
    <s v="Set of 6 stainless steel cups"/>
    <s v="M102"/>
    <n v="31"/>
    <s v="Department store"/>
    <n v="100735"/>
    <n v="22"/>
    <n v="682"/>
    <n v="136.4"/>
    <n v="818.4"/>
  </r>
  <r>
    <x v="0"/>
    <s v="Set of 6 stainless steel cups"/>
    <s v="M102"/>
    <n v="27"/>
    <s v="Direct mail"/>
    <n v="100736"/>
    <n v="22"/>
    <n v="594"/>
    <n v="118.80000000000001"/>
    <n v="712.8"/>
  </r>
  <r>
    <x v="0"/>
    <s v="Set of 6 stainless steel cups"/>
    <s v="M102"/>
    <n v="26"/>
    <s v="Retail store"/>
    <n v="100737"/>
    <n v="22"/>
    <n v="572"/>
    <n v="114.4"/>
    <n v="686.4"/>
  </r>
  <r>
    <x v="0"/>
    <s v="Set of 4 plates"/>
    <s v="P323"/>
    <n v="35"/>
    <s v="Retail store"/>
    <n v="100738"/>
    <n v="26"/>
    <n v="910"/>
    <n v="182"/>
    <n v="1092"/>
  </r>
  <r>
    <x v="0"/>
    <s v="Set of 4 plates"/>
    <s v="P323"/>
    <n v="35"/>
    <s v="Online sales"/>
    <n v="100739"/>
    <n v="26"/>
    <n v="910"/>
    <n v="182"/>
    <n v="1092"/>
  </r>
  <r>
    <x v="0"/>
    <s v="Set of 4 plates"/>
    <s v="P323"/>
    <n v="42"/>
    <s v="Catalogue"/>
    <n v="100740"/>
    <n v="26"/>
    <n v="1092"/>
    <n v="218.4"/>
    <n v="1310.4000000000001"/>
  </r>
  <r>
    <x v="0"/>
    <s v="Set of 4 plates"/>
    <s v="P323"/>
    <n v="45"/>
    <s v="Direct mail"/>
    <n v="100741"/>
    <n v="26"/>
    <n v="1170"/>
    <n v="234"/>
    <n v="1404"/>
  </r>
  <r>
    <x v="0"/>
    <s v="Set of 4 plates"/>
    <s v="P323"/>
    <n v="28"/>
    <s v="Online sales"/>
    <n v="100742"/>
    <n v="26"/>
    <n v="728"/>
    <n v="145.6"/>
    <n v="873.6"/>
  </r>
  <r>
    <x v="0"/>
    <s v="Set of 4 plates"/>
    <s v="P323"/>
    <n v="9"/>
    <s v="Department store"/>
    <n v="100743"/>
    <n v="26"/>
    <n v="234"/>
    <n v="46.800000000000004"/>
    <n v="280.8"/>
  </r>
  <r>
    <x v="0"/>
    <s v="Set of 4 plates"/>
    <s v="P323"/>
    <n v="29"/>
    <s v="Direct mail"/>
    <n v="100744"/>
    <n v="26"/>
    <n v="754"/>
    <n v="150.80000000000001"/>
    <n v="904.8"/>
  </r>
  <r>
    <x v="0"/>
    <s v="Set of 4 plates"/>
    <s v="P323"/>
    <n v="8"/>
    <s v="Retail store"/>
    <n v="100745"/>
    <n v="26"/>
    <n v="208"/>
    <n v="41.6"/>
    <n v="249.6"/>
  </r>
  <r>
    <x v="0"/>
    <s v="Set of 6 plates"/>
    <s v="P324"/>
    <n v="29"/>
    <s v="Retail store"/>
    <n v="100746"/>
    <n v="31"/>
    <n v="899"/>
    <n v="179.8"/>
    <n v="1078.8"/>
  </r>
  <r>
    <x v="0"/>
    <s v="Set of 6 plates"/>
    <s v="P324"/>
    <n v="21"/>
    <s v="Online sales"/>
    <n v="100747"/>
    <n v="31"/>
    <n v="651"/>
    <n v="130.20000000000002"/>
    <n v="781.2"/>
  </r>
  <r>
    <x v="0"/>
    <s v="Set of 6 plates"/>
    <s v="P324"/>
    <n v="14"/>
    <s v="Catalogue"/>
    <n v="100748"/>
    <n v="31"/>
    <n v="434"/>
    <n v="86.800000000000011"/>
    <n v="520.79999999999995"/>
  </r>
  <r>
    <x v="0"/>
    <s v="Set of 6 plates"/>
    <s v="P324"/>
    <n v="33"/>
    <s v="Direct mail"/>
    <n v="100749"/>
    <n v="31"/>
    <n v="1023"/>
    <n v="204.60000000000002"/>
    <n v="1227.5999999999999"/>
  </r>
  <r>
    <x v="0"/>
    <s v="Set of 6 plates"/>
    <s v="P324"/>
    <n v="45"/>
    <s v="Online sales"/>
    <n v="100750"/>
    <n v="31"/>
    <n v="1395"/>
    <n v="279"/>
    <n v="1674"/>
  </r>
  <r>
    <x v="0"/>
    <s v="Set of 6 plates"/>
    <s v="P324"/>
    <n v="18"/>
    <s v="Department store"/>
    <n v="100751"/>
    <n v="31"/>
    <n v="558"/>
    <n v="111.60000000000001"/>
    <n v="669.6"/>
  </r>
  <r>
    <x v="0"/>
    <s v="Set of 6 plates"/>
    <s v="P324"/>
    <n v="10"/>
    <s v="Direct mail"/>
    <n v="100752"/>
    <n v="31"/>
    <n v="310"/>
    <n v="62"/>
    <n v="372"/>
  </r>
  <r>
    <x v="0"/>
    <s v="Set of 6 plates"/>
    <s v="P324"/>
    <n v="28"/>
    <s v="Retail store"/>
    <n v="100753"/>
    <n v="31"/>
    <n v="868"/>
    <n v="173.60000000000002"/>
    <n v="1041.5999999999999"/>
  </r>
  <r>
    <x v="0"/>
    <s v="500ml bottle"/>
    <s v="A405"/>
    <n v="6"/>
    <s v="Retail store"/>
    <n v="100754"/>
    <n v="25"/>
    <n v="150"/>
    <n v="30"/>
    <n v="180"/>
  </r>
  <r>
    <x v="0"/>
    <s v="500ml bottle"/>
    <s v="A405"/>
    <n v="21"/>
    <s v="Online sales"/>
    <n v="100755"/>
    <n v="25"/>
    <n v="525"/>
    <n v="105"/>
    <n v="630"/>
  </r>
  <r>
    <x v="0"/>
    <s v="500ml bottle"/>
    <s v="A405"/>
    <n v="15"/>
    <s v="Catalogue"/>
    <n v="100756"/>
    <n v="25"/>
    <n v="375"/>
    <n v="75"/>
    <n v="450"/>
  </r>
  <r>
    <x v="0"/>
    <s v="500ml bottle"/>
    <s v="A405"/>
    <n v="15"/>
    <s v="Direct mail"/>
    <n v="100757"/>
    <n v="25"/>
    <n v="375"/>
    <n v="75"/>
    <n v="450"/>
  </r>
  <r>
    <x v="0"/>
    <s v="500ml bottle"/>
    <s v="A405"/>
    <n v="38"/>
    <s v="Online sales"/>
    <n v="100758"/>
    <n v="25"/>
    <n v="950"/>
    <n v="190"/>
    <n v="1140"/>
  </r>
  <r>
    <x v="0"/>
    <s v="500ml bottle"/>
    <s v="A405"/>
    <n v="32"/>
    <s v="Department store"/>
    <n v="100759"/>
    <n v="25"/>
    <n v="800"/>
    <n v="160"/>
    <n v="960"/>
  </r>
  <r>
    <x v="1"/>
    <s v="500ml bottle"/>
    <s v="A405"/>
    <n v="38"/>
    <s v="Direct mail"/>
    <n v="100760"/>
    <n v="25"/>
    <n v="950"/>
    <n v="190"/>
    <n v="1140"/>
  </r>
  <r>
    <x v="1"/>
    <s v="500ml bottle"/>
    <s v="A405"/>
    <n v="43"/>
    <s v="Retail store"/>
    <n v="100761"/>
    <n v="25"/>
    <n v="1075"/>
    <n v="215"/>
    <n v="1290"/>
  </r>
  <r>
    <x v="1"/>
    <s v="500ml Flask"/>
    <s v="B106"/>
    <n v="9"/>
    <s v="Retail store"/>
    <n v="100762"/>
    <n v="28"/>
    <n v="252"/>
    <n v="50.400000000000006"/>
    <n v="302.39999999999998"/>
  </r>
  <r>
    <x v="1"/>
    <s v="500ml Flask"/>
    <s v="B106"/>
    <n v="43"/>
    <s v="Online sales"/>
    <n v="100763"/>
    <n v="28"/>
    <n v="1204"/>
    <n v="240.8"/>
    <n v="1444.8"/>
  </r>
  <r>
    <x v="1"/>
    <s v="500ml Flask"/>
    <s v="B106"/>
    <n v="43"/>
    <s v="Catalogue"/>
    <n v="100764"/>
    <n v="28"/>
    <n v="1204"/>
    <n v="240.8"/>
    <n v="1444.8"/>
  </r>
  <r>
    <x v="1"/>
    <s v="500ml Flask"/>
    <s v="B106"/>
    <n v="46"/>
    <s v="Direct mail"/>
    <n v="100765"/>
    <n v="28"/>
    <n v="1288"/>
    <n v="257.60000000000002"/>
    <n v="1545.6"/>
  </r>
  <r>
    <x v="1"/>
    <s v="500ml Flask"/>
    <s v="B106"/>
    <n v="14"/>
    <s v="Online sales"/>
    <n v="100766"/>
    <n v="28"/>
    <n v="392"/>
    <n v="78.400000000000006"/>
    <n v="470.4"/>
  </r>
  <r>
    <x v="1"/>
    <s v="500ml Flask"/>
    <s v="B106"/>
    <n v="47"/>
    <s v="Department store"/>
    <n v="100767"/>
    <n v="28"/>
    <n v="1316"/>
    <n v="263.2"/>
    <n v="1579.2"/>
  </r>
  <r>
    <x v="1"/>
    <s v="500ml Flask"/>
    <s v="B106"/>
    <n v="6"/>
    <s v="Direct mail"/>
    <n v="100768"/>
    <n v="28"/>
    <n v="168"/>
    <n v="33.6"/>
    <n v="201.6"/>
  </r>
  <r>
    <x v="1"/>
    <s v="500ml Flask"/>
    <s v="B106"/>
    <n v="24"/>
    <s v="Retail store"/>
    <n v="100769"/>
    <n v="28"/>
    <n v="672"/>
    <n v="134.4"/>
    <n v="806.4"/>
  </r>
  <r>
    <x v="1"/>
    <s v="1 Litre bottle"/>
    <s v="D654"/>
    <n v="24"/>
    <s v="Retail store"/>
    <n v="100770"/>
    <n v="33"/>
    <n v="792"/>
    <n v="158.4"/>
    <n v="950.4"/>
  </r>
  <r>
    <x v="1"/>
    <s v="1 Litre bottle"/>
    <s v="D654"/>
    <n v="26"/>
    <s v="Online sales"/>
    <n v="100771"/>
    <n v="33"/>
    <n v="858"/>
    <n v="171.60000000000002"/>
    <n v="1029.5999999999999"/>
  </r>
  <r>
    <x v="1"/>
    <s v="1 Litre bottle"/>
    <s v="D654"/>
    <n v="18"/>
    <s v="Catalogue"/>
    <n v="100772"/>
    <n v="33"/>
    <n v="594"/>
    <n v="118.80000000000001"/>
    <n v="712.8"/>
  </r>
  <r>
    <x v="1"/>
    <s v="1 Litre bottle"/>
    <s v="D654"/>
    <n v="31"/>
    <s v="Direct mail"/>
    <n v="100773"/>
    <n v="33"/>
    <n v="1023"/>
    <n v="204.60000000000002"/>
    <n v="1227.5999999999999"/>
  </r>
  <r>
    <x v="1"/>
    <s v="1 Litre bottle"/>
    <s v="D654"/>
    <n v="41"/>
    <s v="Online sales"/>
    <n v="100774"/>
    <n v="33"/>
    <n v="1353"/>
    <n v="270.60000000000002"/>
    <n v="1623.6"/>
  </r>
  <r>
    <x v="1"/>
    <s v="1 Litre bottle"/>
    <s v="D654"/>
    <n v="40"/>
    <s v="Department store"/>
    <n v="100775"/>
    <n v="33"/>
    <n v="1320"/>
    <n v="264"/>
    <n v="1584"/>
  </r>
  <r>
    <x v="1"/>
    <s v="1 Litre bottle"/>
    <s v="D654"/>
    <n v="27"/>
    <s v="Direct mail"/>
    <n v="100776"/>
    <n v="33"/>
    <n v="891"/>
    <n v="178.20000000000002"/>
    <n v="1069.2"/>
  </r>
  <r>
    <x v="1"/>
    <s v="1 Litre bottle"/>
    <s v="D654"/>
    <n v="46"/>
    <s v="Retail store"/>
    <n v="100777"/>
    <n v="33"/>
    <n v="1518"/>
    <n v="303.60000000000002"/>
    <n v="1821.6"/>
  </r>
  <r>
    <x v="1"/>
    <s v="1 Litre flask"/>
    <s v="F111"/>
    <n v="33"/>
    <s v="Retail store"/>
    <n v="100778"/>
    <n v="35"/>
    <n v="1155"/>
    <n v="231"/>
    <n v="1386"/>
  </r>
  <r>
    <x v="1"/>
    <s v="1 Litre flask"/>
    <s v="F111"/>
    <n v="18"/>
    <s v="Online sales"/>
    <n v="100779"/>
    <n v="35"/>
    <n v="630"/>
    <n v="126"/>
    <n v="756"/>
  </r>
  <r>
    <x v="1"/>
    <s v="1 Litre flask"/>
    <s v="F111"/>
    <n v="16"/>
    <s v="Catalogue"/>
    <n v="100780"/>
    <n v="35"/>
    <n v="560"/>
    <n v="112"/>
    <n v="672"/>
  </r>
  <r>
    <x v="1"/>
    <s v="1 Litre flask"/>
    <s v="F111"/>
    <n v="39"/>
    <s v="Direct mail"/>
    <n v="100781"/>
    <n v="35"/>
    <n v="1365"/>
    <n v="273"/>
    <n v="1638"/>
  </r>
  <r>
    <x v="1"/>
    <s v="1 Litre flask"/>
    <s v="F111"/>
    <n v="35"/>
    <s v="Online sales"/>
    <n v="100782"/>
    <n v="35"/>
    <n v="1225"/>
    <n v="245"/>
    <n v="1470"/>
  </r>
  <r>
    <x v="1"/>
    <s v="1 Litre flask"/>
    <s v="F111"/>
    <n v="35"/>
    <s v="Department store"/>
    <n v="100783"/>
    <n v="35"/>
    <n v="1225"/>
    <n v="245"/>
    <n v="1470"/>
  </r>
  <r>
    <x v="1"/>
    <s v="1 Litre flask"/>
    <s v="F111"/>
    <n v="16"/>
    <s v="Direct mail"/>
    <n v="100784"/>
    <n v="35"/>
    <n v="560"/>
    <n v="112"/>
    <n v="672"/>
  </r>
  <r>
    <x v="1"/>
    <s v="1 Litre flask"/>
    <s v="F111"/>
    <n v="5"/>
    <s v="Retail store"/>
    <n v="100785"/>
    <n v="35"/>
    <n v="175"/>
    <n v="35"/>
    <n v="210"/>
  </r>
  <r>
    <x v="1"/>
    <s v="Set of 4 stainless steel cups"/>
    <s v="L852"/>
    <n v="13"/>
    <s v="Retail store"/>
    <n v="100786"/>
    <n v="18"/>
    <n v="234"/>
    <n v="46.800000000000004"/>
    <n v="280.8"/>
  </r>
  <r>
    <x v="1"/>
    <s v="Set of 4 stainless steel cups"/>
    <s v="L852"/>
    <n v="28"/>
    <s v="Online sales"/>
    <n v="100787"/>
    <n v="18"/>
    <n v="504"/>
    <n v="100.80000000000001"/>
    <n v="604.79999999999995"/>
  </r>
  <r>
    <x v="1"/>
    <s v="Set of 4 stainless steel cups"/>
    <s v="L852"/>
    <n v="36"/>
    <s v="Catalogue"/>
    <n v="100788"/>
    <n v="18"/>
    <n v="648"/>
    <n v="129.6"/>
    <n v="777.6"/>
  </r>
  <r>
    <x v="1"/>
    <s v="Set of 4 stainless steel cups"/>
    <s v="L852"/>
    <n v="41"/>
    <s v="Direct mail"/>
    <n v="100789"/>
    <n v="18"/>
    <n v="738"/>
    <n v="147.6"/>
    <n v="885.6"/>
  </r>
  <r>
    <x v="1"/>
    <s v="Set of 4 stainless steel cups"/>
    <s v="L852"/>
    <n v="23"/>
    <s v="Online sales"/>
    <n v="100790"/>
    <n v="18"/>
    <n v="414"/>
    <n v="82.800000000000011"/>
    <n v="496.8"/>
  </r>
  <r>
    <x v="1"/>
    <s v="Set of 4 stainless steel cups"/>
    <s v="L852"/>
    <n v="21"/>
    <s v="Department store"/>
    <n v="100791"/>
    <n v="18"/>
    <n v="378"/>
    <n v="75.600000000000009"/>
    <n v="453.6"/>
  </r>
  <r>
    <x v="1"/>
    <s v="Set of 4 stainless steel cups"/>
    <s v="L852"/>
    <n v="29"/>
    <s v="Direct mail"/>
    <n v="100792"/>
    <n v="18"/>
    <n v="522"/>
    <n v="104.4"/>
    <n v="626.4"/>
  </r>
  <r>
    <x v="1"/>
    <s v="Set of 4 stainless steel cups"/>
    <s v="L852"/>
    <n v="21"/>
    <s v="Retail store"/>
    <n v="100793"/>
    <n v="18"/>
    <n v="378"/>
    <n v="75.600000000000009"/>
    <n v="453.6"/>
  </r>
  <r>
    <x v="1"/>
    <s v="Set of 6 stainless steel cups"/>
    <s v="M102"/>
    <n v="15"/>
    <s v="Retail store"/>
    <n v="100794"/>
    <n v="22"/>
    <n v="330"/>
    <n v="66"/>
    <n v="396"/>
  </r>
  <r>
    <x v="1"/>
    <s v="Set of 6 stainless steel cups"/>
    <s v="M102"/>
    <n v="39"/>
    <s v="Online sales"/>
    <n v="100795"/>
    <n v="22"/>
    <n v="858"/>
    <n v="171.60000000000002"/>
    <n v="1029.5999999999999"/>
  </r>
  <r>
    <x v="1"/>
    <s v="Set of 6 stainless steel cups"/>
    <s v="M102"/>
    <n v="8"/>
    <s v="Catalogue"/>
    <n v="100796"/>
    <n v="22"/>
    <n v="176"/>
    <n v="35.200000000000003"/>
    <n v="211.2"/>
  </r>
  <r>
    <x v="1"/>
    <s v="Set of 6 stainless steel cups"/>
    <s v="M102"/>
    <n v="18"/>
    <s v="Direct mail"/>
    <n v="100797"/>
    <n v="22"/>
    <n v="396"/>
    <n v="79.2"/>
    <n v="475.2"/>
  </r>
  <r>
    <x v="1"/>
    <s v="Set of 6 stainless steel cups"/>
    <s v="M102"/>
    <n v="34"/>
    <s v="Online sales"/>
    <n v="100798"/>
    <n v="22"/>
    <n v="748"/>
    <n v="149.6"/>
    <n v="897.6"/>
  </r>
  <r>
    <x v="1"/>
    <s v="Set of 6 stainless steel cups"/>
    <s v="M102"/>
    <n v="19"/>
    <s v="Department store"/>
    <n v="100799"/>
    <n v="22"/>
    <n v="418"/>
    <n v="83.600000000000009"/>
    <n v="501.6"/>
  </r>
  <r>
    <x v="1"/>
    <s v="Set of 6 stainless steel cups"/>
    <s v="M102"/>
    <n v="29"/>
    <s v="Direct mail"/>
    <n v="100800"/>
    <n v="22"/>
    <n v="638"/>
    <n v="127.60000000000001"/>
    <n v="765.6"/>
  </r>
  <r>
    <x v="1"/>
    <s v="Set of 6 stainless steel cups"/>
    <s v="M102"/>
    <n v="40"/>
    <s v="Retail store"/>
    <n v="100801"/>
    <n v="22"/>
    <n v="880"/>
    <n v="176"/>
    <n v="1056"/>
  </r>
  <r>
    <x v="1"/>
    <s v="Set of 4 plates"/>
    <s v="P323"/>
    <n v="45"/>
    <s v="Retail store"/>
    <n v="100802"/>
    <n v="26"/>
    <n v="1170"/>
    <n v="234"/>
    <n v="1404"/>
  </r>
  <r>
    <x v="1"/>
    <s v="Set of 4 plates"/>
    <s v="P323"/>
    <n v="36"/>
    <s v="Online sales"/>
    <n v="100803"/>
    <n v="26"/>
    <n v="936"/>
    <n v="187.20000000000002"/>
    <n v="1123.2"/>
  </r>
  <r>
    <x v="1"/>
    <s v="Set of 4 plates"/>
    <s v="P323"/>
    <n v="21"/>
    <s v="Catalogue"/>
    <n v="100804"/>
    <n v="26"/>
    <n v="546"/>
    <n v="109.2"/>
    <n v="655.20000000000005"/>
  </r>
  <r>
    <x v="1"/>
    <s v="Set of 4 plates"/>
    <s v="P323"/>
    <n v="39"/>
    <s v="Direct mail"/>
    <n v="100805"/>
    <n v="26"/>
    <n v="1014"/>
    <n v="202.8"/>
    <n v="1216.8"/>
  </r>
  <r>
    <x v="1"/>
    <s v="Set of 4 plates"/>
    <s v="P323"/>
    <n v="17"/>
    <s v="Online sales"/>
    <n v="100806"/>
    <n v="26"/>
    <n v="442"/>
    <n v="88.4"/>
    <n v="530.4"/>
  </r>
  <r>
    <x v="1"/>
    <s v="Set of 4 plates"/>
    <s v="P323"/>
    <n v="6"/>
    <s v="Department store"/>
    <n v="100807"/>
    <n v="26"/>
    <n v="156"/>
    <n v="31.200000000000003"/>
    <n v="187.2"/>
  </r>
  <r>
    <x v="1"/>
    <s v="Set of 4 plates"/>
    <s v="P323"/>
    <n v="22"/>
    <s v="Direct mail"/>
    <n v="100808"/>
    <n v="26"/>
    <n v="572"/>
    <n v="114.4"/>
    <n v="686.4"/>
  </r>
  <r>
    <x v="1"/>
    <s v="Set of 4 plates"/>
    <s v="P323"/>
    <n v="31"/>
    <s v="Retail store"/>
    <n v="100809"/>
    <n v="26"/>
    <n v="806"/>
    <n v="161.20000000000002"/>
    <n v="967.2"/>
  </r>
  <r>
    <x v="1"/>
    <s v="Set of 6 plates"/>
    <s v="P324"/>
    <n v="22"/>
    <s v="Retail store"/>
    <n v="100810"/>
    <n v="31"/>
    <n v="682"/>
    <n v="136.4"/>
    <n v="818.4"/>
  </r>
  <r>
    <x v="1"/>
    <s v="Set of 6 plates"/>
    <s v="P324"/>
    <n v="11"/>
    <s v="Online sales"/>
    <n v="100811"/>
    <n v="31"/>
    <n v="341"/>
    <n v="68.2"/>
    <n v="409.2"/>
  </r>
  <r>
    <x v="1"/>
    <s v="Set of 6 plates"/>
    <s v="P324"/>
    <n v="10"/>
    <s v="Catalogue"/>
    <n v="100812"/>
    <n v="31"/>
    <n v="310"/>
    <n v="62"/>
    <n v="372"/>
  </r>
  <r>
    <x v="1"/>
    <s v="Set of 6 plates"/>
    <s v="P324"/>
    <n v="32"/>
    <s v="Direct mail"/>
    <n v="100813"/>
    <n v="31"/>
    <n v="992"/>
    <n v="198.4"/>
    <n v="1190.4000000000001"/>
  </r>
  <r>
    <x v="1"/>
    <s v="Set of 6 plates"/>
    <s v="P324"/>
    <n v="15"/>
    <s v="Online sales"/>
    <n v="100814"/>
    <n v="31"/>
    <n v="465"/>
    <n v="93"/>
    <n v="558"/>
  </r>
  <r>
    <x v="1"/>
    <s v="Set of 6 plates"/>
    <s v="P324"/>
    <n v="36"/>
    <s v="Department store"/>
    <n v="100815"/>
    <n v="31"/>
    <n v="1116"/>
    <n v="223.20000000000002"/>
    <n v="1339.2"/>
  </r>
  <r>
    <x v="1"/>
    <s v="Set of 6 plates"/>
    <s v="P324"/>
    <n v="39"/>
    <s v="Direct mail"/>
    <n v="100816"/>
    <n v="31"/>
    <n v="1209"/>
    <n v="241.8"/>
    <n v="1450.8"/>
  </r>
  <r>
    <x v="1"/>
    <s v="Set of 6 plates"/>
    <s v="P324"/>
    <n v="18"/>
    <s v="Retail store"/>
    <n v="100817"/>
    <n v="31"/>
    <n v="558"/>
    <n v="111.60000000000001"/>
    <n v="669.6"/>
  </r>
  <r>
    <x v="1"/>
    <s v="500ml bottle"/>
    <s v="A405"/>
    <n v="44"/>
    <s v="Retail store"/>
    <n v="100818"/>
    <n v="25"/>
    <n v="1100"/>
    <n v="220"/>
    <n v="1320"/>
  </r>
  <r>
    <x v="1"/>
    <s v="500ml bottle"/>
    <s v="A405"/>
    <n v="25"/>
    <s v="Online sales"/>
    <n v="100819"/>
    <n v="25"/>
    <n v="625"/>
    <n v="125"/>
    <n v="750"/>
  </r>
  <r>
    <x v="1"/>
    <s v="500ml bottle"/>
    <s v="A405"/>
    <n v="17"/>
    <s v="Catalogue"/>
    <n v="100820"/>
    <n v="25"/>
    <n v="425"/>
    <n v="85"/>
    <n v="510"/>
  </r>
  <r>
    <x v="1"/>
    <s v="500ml bottle"/>
    <s v="A405"/>
    <n v="38"/>
    <s v="Direct mail"/>
    <n v="100821"/>
    <n v="25"/>
    <n v="950"/>
    <n v="190"/>
    <n v="1140"/>
  </r>
  <r>
    <x v="1"/>
    <s v="500ml bottle"/>
    <s v="A405"/>
    <n v="32"/>
    <s v="Online sales"/>
    <n v="100822"/>
    <n v="25"/>
    <n v="800"/>
    <n v="160"/>
    <n v="960"/>
  </r>
  <r>
    <x v="1"/>
    <s v="500ml bottle"/>
    <s v="A405"/>
    <n v="30"/>
    <s v="Department store"/>
    <n v="100823"/>
    <n v="25"/>
    <n v="750"/>
    <n v="150"/>
    <n v="900"/>
  </r>
  <r>
    <x v="1"/>
    <s v="500ml bottle"/>
    <s v="A405"/>
    <n v="33"/>
    <s v="Direct mail"/>
    <n v="100824"/>
    <n v="25"/>
    <n v="825"/>
    <n v="165"/>
    <n v="990"/>
  </r>
  <r>
    <x v="1"/>
    <s v="500ml bottle"/>
    <s v="A405"/>
    <n v="48"/>
    <s v="Retail store"/>
    <n v="100825"/>
    <n v="25"/>
    <n v="1200"/>
    <n v="240"/>
    <n v="1440"/>
  </r>
  <r>
    <x v="1"/>
    <s v="500ml Flask"/>
    <s v="B106"/>
    <n v="19"/>
    <s v="Retail store"/>
    <n v="100826"/>
    <n v="28"/>
    <n v="532"/>
    <n v="106.4"/>
    <n v="638.4"/>
  </r>
  <r>
    <x v="1"/>
    <s v="500ml Flask"/>
    <s v="B106"/>
    <n v="22"/>
    <s v="Online sales"/>
    <n v="100827"/>
    <n v="28"/>
    <n v="616"/>
    <n v="123.2"/>
    <n v="739.2"/>
  </r>
  <r>
    <x v="1"/>
    <s v="500ml Flask"/>
    <s v="B106"/>
    <n v="19"/>
    <s v="Catalogue"/>
    <n v="100828"/>
    <n v="28"/>
    <n v="532"/>
    <n v="106.4"/>
    <n v="638.4"/>
  </r>
  <r>
    <x v="1"/>
    <s v="500ml Flask"/>
    <s v="B106"/>
    <n v="8"/>
    <s v="Direct mail"/>
    <n v="100829"/>
    <n v="28"/>
    <n v="224"/>
    <n v="44.800000000000004"/>
    <n v="268.8"/>
  </r>
  <r>
    <x v="1"/>
    <s v="500ml Flask"/>
    <s v="B106"/>
    <n v="23"/>
    <s v="Online sales"/>
    <n v="100830"/>
    <n v="28"/>
    <n v="644"/>
    <n v="128.80000000000001"/>
    <n v="772.8"/>
  </r>
  <r>
    <x v="1"/>
    <s v="500ml Flask"/>
    <s v="B106"/>
    <n v="8"/>
    <s v="Department store"/>
    <n v="100831"/>
    <n v="28"/>
    <n v="224"/>
    <n v="44.800000000000004"/>
    <n v="268.8"/>
  </r>
  <r>
    <x v="1"/>
    <s v="500ml Flask"/>
    <s v="B106"/>
    <n v="21"/>
    <s v="Direct mail"/>
    <n v="100832"/>
    <n v="28"/>
    <n v="588"/>
    <n v="117.60000000000001"/>
    <n v="705.6"/>
  </r>
  <r>
    <x v="1"/>
    <s v="500ml Flask"/>
    <s v="B106"/>
    <n v="19"/>
    <s v="Retail store"/>
    <n v="100833"/>
    <n v="28"/>
    <n v="532"/>
    <n v="106.4"/>
    <n v="638.4"/>
  </r>
  <r>
    <x v="1"/>
    <s v="1 Litre bottle"/>
    <s v="D654"/>
    <n v="35"/>
    <s v="Retail store"/>
    <n v="100834"/>
    <n v="33"/>
    <n v="1155"/>
    <n v="231"/>
    <n v="1386"/>
  </r>
  <r>
    <x v="1"/>
    <s v="1 Litre bottle"/>
    <s v="D654"/>
    <n v="38"/>
    <s v="Online sales"/>
    <n v="100835"/>
    <n v="33"/>
    <n v="1254"/>
    <n v="250.8"/>
    <n v="1504.8"/>
  </r>
  <r>
    <x v="1"/>
    <s v="1 Litre bottle"/>
    <s v="D654"/>
    <n v="29"/>
    <s v="Catalogue"/>
    <n v="100836"/>
    <n v="33"/>
    <n v="957"/>
    <n v="191.4"/>
    <n v="1148.4000000000001"/>
  </r>
  <r>
    <x v="1"/>
    <s v="1 Litre bottle"/>
    <s v="D654"/>
    <n v="17"/>
    <s v="Direct mail"/>
    <n v="100837"/>
    <n v="33"/>
    <n v="561"/>
    <n v="112.2"/>
    <n v="673.2"/>
  </r>
  <r>
    <x v="1"/>
    <s v="1 Litre bottle"/>
    <s v="D654"/>
    <n v="46"/>
    <s v="Online sales"/>
    <n v="100838"/>
    <n v="33"/>
    <n v="1518"/>
    <n v="303.60000000000002"/>
    <n v="1821.6"/>
  </r>
  <r>
    <x v="1"/>
    <s v="1 Litre bottle"/>
    <s v="D654"/>
    <n v="15"/>
    <s v="Department store"/>
    <n v="100839"/>
    <n v="33"/>
    <n v="495"/>
    <n v="99"/>
    <n v="594"/>
  </r>
  <r>
    <x v="1"/>
    <s v="1 Litre bottle"/>
    <s v="D654"/>
    <n v="20"/>
    <s v="Direct mail"/>
    <n v="100840"/>
    <n v="33"/>
    <n v="660"/>
    <n v="132"/>
    <n v="792"/>
  </r>
  <r>
    <x v="1"/>
    <s v="1 Litre bottle"/>
    <s v="D654"/>
    <n v="43"/>
    <s v="Retail store"/>
    <n v="100841"/>
    <n v="33"/>
    <n v="1419"/>
    <n v="283.8"/>
    <n v="1702.8"/>
  </r>
  <r>
    <x v="1"/>
    <s v="1 Litre flask"/>
    <s v="F111"/>
    <n v="15"/>
    <s v="Retail store"/>
    <n v="100842"/>
    <n v="35"/>
    <n v="525"/>
    <n v="105"/>
    <n v="630"/>
  </r>
  <r>
    <x v="1"/>
    <s v="1 Litre flask"/>
    <s v="F111"/>
    <n v="24"/>
    <s v="Online sales"/>
    <n v="100843"/>
    <n v="35"/>
    <n v="840"/>
    <n v="168"/>
    <n v="1008"/>
  </r>
  <r>
    <x v="1"/>
    <s v="1 Litre flask"/>
    <s v="F111"/>
    <n v="44"/>
    <s v="Catalogue"/>
    <n v="100844"/>
    <n v="35"/>
    <n v="1540"/>
    <n v="308"/>
    <n v="1848"/>
  </r>
  <r>
    <x v="1"/>
    <s v="1 Litre flask"/>
    <s v="F111"/>
    <n v="18"/>
    <s v="Direct mail"/>
    <n v="100845"/>
    <n v="35"/>
    <n v="630"/>
    <n v="126"/>
    <n v="756"/>
  </r>
  <r>
    <x v="1"/>
    <s v="1 Litre flask"/>
    <s v="F111"/>
    <n v="8"/>
    <s v="Online sales"/>
    <n v="100846"/>
    <n v="35"/>
    <n v="280"/>
    <n v="56"/>
    <n v="336"/>
  </r>
  <r>
    <x v="1"/>
    <s v="1 Litre flask"/>
    <s v="F111"/>
    <n v="18"/>
    <s v="Department store"/>
    <n v="100847"/>
    <n v="35"/>
    <n v="630"/>
    <n v="126"/>
    <n v="756"/>
  </r>
  <r>
    <x v="1"/>
    <s v="1 Litre flask"/>
    <s v="F111"/>
    <n v="44"/>
    <s v="Direct mail"/>
    <n v="100848"/>
    <n v="35"/>
    <n v="1540"/>
    <n v="308"/>
    <n v="1848"/>
  </r>
  <r>
    <x v="1"/>
    <s v="1 Litre flask"/>
    <s v="F111"/>
    <n v="17"/>
    <s v="Retail store"/>
    <n v="100849"/>
    <n v="35"/>
    <n v="595"/>
    <n v="119"/>
    <n v="714"/>
  </r>
  <r>
    <x v="1"/>
    <s v="Set of 4 stainless steel cups"/>
    <s v="L852"/>
    <n v="18"/>
    <s v="Retail store"/>
    <n v="100850"/>
    <n v="18"/>
    <n v="324"/>
    <n v="64.8"/>
    <n v="388.8"/>
  </r>
  <r>
    <x v="1"/>
    <s v="Set of 4 stainless steel cups"/>
    <s v="L852"/>
    <n v="12"/>
    <s v="Online sales"/>
    <n v="100851"/>
    <n v="18"/>
    <n v="216"/>
    <n v="43.2"/>
    <n v="259.2"/>
  </r>
  <r>
    <x v="1"/>
    <s v="Set of 4 stainless steel cups"/>
    <s v="L852"/>
    <n v="11"/>
    <s v="Catalogue"/>
    <n v="100852"/>
    <n v="18"/>
    <n v="198"/>
    <n v="39.6"/>
    <n v="237.6"/>
  </r>
  <r>
    <x v="1"/>
    <s v="Set of 4 stainless steel cups"/>
    <s v="L852"/>
    <n v="22"/>
    <s v="Direct mail"/>
    <n v="100853"/>
    <n v="18"/>
    <n v="396"/>
    <n v="79.2"/>
    <n v="475.2"/>
  </r>
  <r>
    <x v="1"/>
    <s v="Set of 4 stainless steel cups"/>
    <s v="L852"/>
    <n v="7"/>
    <s v="Online sales"/>
    <n v="100854"/>
    <n v="18"/>
    <n v="126"/>
    <n v="25.200000000000003"/>
    <n v="151.19999999999999"/>
  </r>
  <r>
    <x v="1"/>
    <s v="Set of 4 stainless steel cups"/>
    <s v="L852"/>
    <n v="10"/>
    <s v="Department store"/>
    <n v="100855"/>
    <n v="18"/>
    <n v="180"/>
    <n v="36"/>
    <n v="216"/>
  </r>
  <r>
    <x v="1"/>
    <s v="Set of 4 stainless steel cups"/>
    <s v="L852"/>
    <n v="45"/>
    <s v="Direct mail"/>
    <n v="100856"/>
    <n v="18"/>
    <n v="810"/>
    <n v="162"/>
    <n v="972"/>
  </r>
  <r>
    <x v="1"/>
    <s v="Set of 4 stainless steel cups"/>
    <s v="L852"/>
    <n v="8"/>
    <s v="Retail store"/>
    <n v="100857"/>
    <n v="18"/>
    <n v="144"/>
    <n v="28.8"/>
    <n v="172.8"/>
  </r>
  <r>
    <x v="1"/>
    <s v="Set of 6 stainless steel cups"/>
    <s v="M102"/>
    <n v="43"/>
    <s v="Retail store"/>
    <n v="100858"/>
    <n v="22"/>
    <n v="946"/>
    <n v="189.20000000000002"/>
    <n v="1135.2"/>
  </r>
  <r>
    <x v="1"/>
    <s v="Set of 6 stainless steel cups"/>
    <s v="M102"/>
    <n v="33"/>
    <s v="Online sales"/>
    <n v="100859"/>
    <n v="22"/>
    <n v="726"/>
    <n v="145.20000000000002"/>
    <n v="871.2"/>
  </r>
  <r>
    <x v="1"/>
    <s v="Set of 6 stainless steel cups"/>
    <s v="M102"/>
    <n v="27"/>
    <s v="Catalogue"/>
    <n v="100860"/>
    <n v="22"/>
    <n v="594"/>
    <n v="118.80000000000001"/>
    <n v="712.8"/>
  </r>
  <r>
    <x v="1"/>
    <s v="Set of 6 stainless steel cups"/>
    <s v="M102"/>
    <n v="5"/>
    <s v="Direct mail"/>
    <n v="100861"/>
    <n v="22"/>
    <n v="110"/>
    <n v="22"/>
    <n v="132"/>
  </r>
  <r>
    <x v="1"/>
    <s v="Set of 6 stainless steel cups"/>
    <s v="M102"/>
    <n v="15"/>
    <s v="Online sales"/>
    <n v="100862"/>
    <n v="22"/>
    <n v="330"/>
    <n v="66"/>
    <n v="396"/>
  </r>
  <r>
    <x v="1"/>
    <s v="Set of 6 stainless steel cups"/>
    <s v="M102"/>
    <n v="23"/>
    <s v="Department store"/>
    <n v="100863"/>
    <n v="22"/>
    <n v="506"/>
    <n v="101.2"/>
    <n v="607.20000000000005"/>
  </r>
  <r>
    <x v="1"/>
    <s v="Set of 6 stainless steel cups"/>
    <s v="M102"/>
    <n v="24"/>
    <s v="Direct mail"/>
    <n v="100864"/>
    <n v="22"/>
    <n v="528"/>
    <n v="105.60000000000001"/>
    <n v="633.6"/>
  </r>
  <r>
    <x v="1"/>
    <s v="Set of 6 stainless steel cups"/>
    <s v="M102"/>
    <n v="17"/>
    <s v="Retail store"/>
    <n v="100865"/>
    <n v="22"/>
    <n v="374"/>
    <n v="74.8"/>
    <n v="448.8"/>
  </r>
  <r>
    <x v="1"/>
    <s v="Set of 4 plates"/>
    <s v="P323"/>
    <n v="36"/>
    <s v="Retail store"/>
    <n v="100866"/>
    <n v="26"/>
    <n v="936"/>
    <n v="187.20000000000002"/>
    <n v="1123.2"/>
  </r>
  <r>
    <x v="1"/>
    <s v="Set of 4 plates"/>
    <s v="P323"/>
    <n v="42"/>
    <s v="Online sales"/>
    <n v="100867"/>
    <n v="26"/>
    <n v="1092"/>
    <n v="218.4"/>
    <n v="1310.4000000000001"/>
  </r>
  <r>
    <x v="1"/>
    <s v="Set of 4 plates"/>
    <s v="P323"/>
    <n v="10"/>
    <s v="Catalogue"/>
    <n v="100868"/>
    <n v="26"/>
    <n v="260"/>
    <n v="52"/>
    <n v="312"/>
  </r>
  <r>
    <x v="1"/>
    <s v="Set of 4 plates"/>
    <s v="P323"/>
    <n v="7"/>
    <s v="Direct mail"/>
    <n v="100869"/>
    <n v="26"/>
    <n v="182"/>
    <n v="36.4"/>
    <n v="218.4"/>
  </r>
  <r>
    <x v="1"/>
    <s v="Set of 4 plates"/>
    <s v="P323"/>
    <n v="36"/>
    <s v="Online sales"/>
    <n v="100870"/>
    <n v="26"/>
    <n v="936"/>
    <n v="187.20000000000002"/>
    <n v="1123.2"/>
  </r>
  <r>
    <x v="1"/>
    <s v="Set of 4 plates"/>
    <s v="P323"/>
    <n v="49"/>
    <s v="Department store"/>
    <n v="100871"/>
    <n v="26"/>
    <n v="1274"/>
    <n v="254.8"/>
    <n v="1528.8"/>
  </r>
  <r>
    <x v="1"/>
    <s v="Set of 4 plates"/>
    <s v="P323"/>
    <n v="39"/>
    <s v="Direct mail"/>
    <n v="100872"/>
    <n v="26"/>
    <n v="1014"/>
    <n v="202.8"/>
    <n v="1216.8"/>
  </r>
  <r>
    <x v="1"/>
    <s v="Set of 4 plates"/>
    <s v="P323"/>
    <n v="32"/>
    <s v="Retail store"/>
    <n v="100873"/>
    <n v="26"/>
    <n v="832"/>
    <n v="166.4"/>
    <n v="998.4"/>
  </r>
  <r>
    <x v="1"/>
    <s v="Set of 6 plates"/>
    <s v="P324"/>
    <n v="12"/>
    <s v="Retail store"/>
    <n v="100874"/>
    <n v="31"/>
    <n v="372"/>
    <n v="74.400000000000006"/>
    <n v="446.4"/>
  </r>
  <r>
    <x v="1"/>
    <s v="Set of 6 plates"/>
    <s v="P324"/>
    <n v="15"/>
    <s v="Online sales"/>
    <n v="100875"/>
    <n v="31"/>
    <n v="465"/>
    <n v="93"/>
    <n v="558"/>
  </r>
  <r>
    <x v="1"/>
    <s v="Set of 6 plates"/>
    <s v="P324"/>
    <n v="42"/>
    <s v="Catalogue"/>
    <n v="100876"/>
    <n v="31"/>
    <n v="1302"/>
    <n v="260.40000000000003"/>
    <n v="1562.4"/>
  </r>
  <r>
    <x v="1"/>
    <s v="Set of 6 plates"/>
    <s v="P324"/>
    <n v="49"/>
    <s v="Direct mail"/>
    <n v="100877"/>
    <n v="31"/>
    <n v="1519"/>
    <n v="303.8"/>
    <n v="1822.8"/>
  </r>
  <r>
    <x v="1"/>
    <s v="Set of 6 plates"/>
    <s v="P324"/>
    <n v="42"/>
    <s v="Online sales"/>
    <n v="100878"/>
    <n v="31"/>
    <n v="1302"/>
    <n v="260.40000000000003"/>
    <n v="1562.4"/>
  </r>
  <r>
    <x v="1"/>
    <s v="Set of 6 plates"/>
    <s v="P324"/>
    <n v="15"/>
    <s v="Department store"/>
    <n v="100879"/>
    <n v="31"/>
    <n v="465"/>
    <n v="93"/>
    <n v="558"/>
  </r>
  <r>
    <x v="1"/>
    <s v="Set of 6 plates"/>
    <s v="P324"/>
    <n v="8"/>
    <s v="Direct mail"/>
    <n v="100880"/>
    <n v="31"/>
    <n v="248"/>
    <n v="49.6"/>
    <n v="297.60000000000002"/>
  </r>
  <r>
    <x v="1"/>
    <s v="Set of 6 plates"/>
    <s v="P324"/>
    <n v="34"/>
    <s v="Retail store"/>
    <n v="100881"/>
    <n v="31"/>
    <n v="1054"/>
    <n v="210.8"/>
    <n v="1264.8"/>
  </r>
  <r>
    <x v="1"/>
    <s v="500ml bottle"/>
    <s v="A405"/>
    <n v="49"/>
    <s v="Retail store"/>
    <n v="100882"/>
    <n v="25"/>
    <n v="1225"/>
    <n v="245"/>
    <n v="1470"/>
  </r>
  <r>
    <x v="1"/>
    <s v="500ml bottle"/>
    <s v="A405"/>
    <n v="43"/>
    <s v="Online sales"/>
    <n v="100883"/>
    <n v="25"/>
    <n v="1075"/>
    <n v="215"/>
    <n v="1290"/>
  </r>
  <r>
    <x v="1"/>
    <s v="500ml bottle"/>
    <s v="A405"/>
    <n v="29"/>
    <s v="Catalogue"/>
    <n v="100884"/>
    <n v="25"/>
    <n v="725"/>
    <n v="145"/>
    <n v="870"/>
  </r>
  <r>
    <x v="1"/>
    <s v="500ml bottle"/>
    <s v="A405"/>
    <n v="23"/>
    <s v="Direct mail"/>
    <n v="100885"/>
    <n v="25"/>
    <n v="575"/>
    <n v="115"/>
    <n v="690"/>
  </r>
  <r>
    <x v="1"/>
    <s v="500ml bottle"/>
    <s v="A405"/>
    <n v="35"/>
    <s v="Online sales"/>
    <n v="100886"/>
    <n v="25"/>
    <n v="875"/>
    <n v="175"/>
    <n v="1050"/>
  </r>
  <r>
    <x v="2"/>
    <s v="500ml bottle"/>
    <s v="A405"/>
    <n v="46"/>
    <s v="Department store"/>
    <n v="100887"/>
    <n v="25"/>
    <n v="1150"/>
    <n v="230"/>
    <n v="1380"/>
  </r>
  <r>
    <x v="2"/>
    <s v="500ml bottle"/>
    <s v="A405"/>
    <n v="16"/>
    <s v="Direct mail"/>
    <n v="100888"/>
    <n v="25"/>
    <n v="400"/>
    <n v="80"/>
    <n v="480"/>
  </r>
  <r>
    <x v="2"/>
    <s v="500ml bottle"/>
    <s v="A405"/>
    <n v="23"/>
    <s v="Retail store"/>
    <n v="100889"/>
    <n v="25"/>
    <n v="575"/>
    <n v="115"/>
    <n v="690"/>
  </r>
  <r>
    <x v="2"/>
    <s v="500ml Flask"/>
    <s v="B106"/>
    <n v="40"/>
    <s v="Retail store"/>
    <n v="100890"/>
    <n v="28"/>
    <n v="1120"/>
    <n v="224"/>
    <n v="1344"/>
  </r>
  <r>
    <x v="2"/>
    <s v="500ml Flask"/>
    <s v="B106"/>
    <n v="28"/>
    <s v="Online sales"/>
    <n v="100891"/>
    <n v="28"/>
    <n v="784"/>
    <n v="156.80000000000001"/>
    <n v="940.8"/>
  </r>
  <r>
    <x v="2"/>
    <s v="500ml Flask"/>
    <s v="B106"/>
    <n v="27"/>
    <s v="Catalogue"/>
    <n v="100892"/>
    <n v="28"/>
    <n v="756"/>
    <n v="151.20000000000002"/>
    <n v="907.2"/>
  </r>
  <r>
    <x v="2"/>
    <s v="500ml Flask"/>
    <s v="B106"/>
    <n v="19"/>
    <s v="Direct mail"/>
    <n v="100893"/>
    <n v="28"/>
    <n v="532"/>
    <n v="106.4"/>
    <n v="638.4"/>
  </r>
  <r>
    <x v="2"/>
    <s v="500ml Flask"/>
    <s v="B106"/>
    <n v="41"/>
    <s v="Online sales"/>
    <n v="100894"/>
    <n v="28"/>
    <n v="1148"/>
    <n v="229.60000000000002"/>
    <n v="1377.6"/>
  </r>
  <r>
    <x v="2"/>
    <s v="500ml Flask"/>
    <s v="B106"/>
    <n v="26"/>
    <s v="Department store"/>
    <n v="100895"/>
    <n v="28"/>
    <n v="728"/>
    <n v="145.6"/>
    <n v="873.6"/>
  </r>
  <r>
    <x v="2"/>
    <s v="500ml Flask"/>
    <s v="B106"/>
    <n v="33"/>
    <s v="Direct mail"/>
    <n v="100896"/>
    <n v="28"/>
    <n v="924"/>
    <n v="184.8"/>
    <n v="1108.8"/>
  </r>
  <r>
    <x v="2"/>
    <s v="500ml Flask"/>
    <s v="B106"/>
    <n v="13"/>
    <s v="Retail store"/>
    <n v="100897"/>
    <n v="28"/>
    <n v="364"/>
    <n v="72.8"/>
    <n v="436.8"/>
  </r>
  <r>
    <x v="2"/>
    <s v="1 Litre bottle"/>
    <s v="D654"/>
    <n v="34"/>
    <s v="Retail store"/>
    <n v="100898"/>
    <n v="33"/>
    <n v="1122"/>
    <n v="224.4"/>
    <n v="1346.4"/>
  </r>
  <r>
    <x v="2"/>
    <s v="1 Litre bottle"/>
    <s v="D654"/>
    <n v="15"/>
    <s v="Online sales"/>
    <n v="100899"/>
    <n v="33"/>
    <n v="495"/>
    <n v="99"/>
    <n v="594"/>
  </r>
  <r>
    <x v="2"/>
    <s v="1 Litre bottle"/>
    <s v="D654"/>
    <n v="15"/>
    <s v="Catalogue"/>
    <n v="100900"/>
    <n v="33"/>
    <n v="495"/>
    <n v="99"/>
    <n v="594"/>
  </r>
  <r>
    <x v="2"/>
    <s v="1 Litre bottle"/>
    <s v="D654"/>
    <n v="44"/>
    <s v="Direct mail"/>
    <n v="100901"/>
    <n v="33"/>
    <n v="1452"/>
    <n v="290.40000000000003"/>
    <n v="1742.4"/>
  </r>
  <r>
    <x v="2"/>
    <s v="1 Litre bottle"/>
    <s v="D654"/>
    <n v="19"/>
    <s v="Online sales"/>
    <n v="100902"/>
    <n v="33"/>
    <n v="627"/>
    <n v="125.4"/>
    <n v="752.4"/>
  </r>
  <r>
    <x v="2"/>
    <s v="1 Litre bottle"/>
    <s v="D654"/>
    <n v="23"/>
    <s v="Department store"/>
    <n v="100903"/>
    <n v="33"/>
    <n v="759"/>
    <n v="151.80000000000001"/>
    <n v="910.8"/>
  </r>
  <r>
    <x v="2"/>
    <s v="1 Litre bottle"/>
    <s v="D654"/>
    <n v="28"/>
    <s v="Direct mail"/>
    <n v="100904"/>
    <n v="33"/>
    <n v="924"/>
    <n v="184.8"/>
    <n v="1108.8"/>
  </r>
  <r>
    <x v="2"/>
    <s v="1 Litre bottle"/>
    <s v="D654"/>
    <n v="42"/>
    <s v="Retail store"/>
    <n v="100905"/>
    <n v="33"/>
    <n v="1386"/>
    <n v="277.2"/>
    <n v="1663.2"/>
  </r>
  <r>
    <x v="2"/>
    <s v="1 Litre flask"/>
    <s v="F111"/>
    <n v="7"/>
    <s v="Retail store"/>
    <n v="100906"/>
    <n v="35"/>
    <n v="245"/>
    <n v="49"/>
    <n v="294"/>
  </r>
  <r>
    <x v="2"/>
    <s v="1 Litre flask"/>
    <s v="F111"/>
    <n v="21"/>
    <s v="Online sales"/>
    <n v="100907"/>
    <n v="35"/>
    <n v="735"/>
    <n v="147"/>
    <n v="882"/>
  </r>
  <r>
    <x v="2"/>
    <s v="1 Litre flask"/>
    <s v="F111"/>
    <n v="45"/>
    <s v="Catalogue"/>
    <n v="100908"/>
    <n v="35"/>
    <n v="1575"/>
    <n v="315"/>
    <n v="1890"/>
  </r>
  <r>
    <x v="2"/>
    <s v="1 Litre flask"/>
    <s v="F111"/>
    <n v="30"/>
    <s v="Direct mail"/>
    <n v="100909"/>
    <n v="35"/>
    <n v="1050"/>
    <n v="210"/>
    <n v="1260"/>
  </r>
  <r>
    <x v="2"/>
    <s v="1 Litre flask"/>
    <s v="F111"/>
    <n v="34"/>
    <s v="Online sales"/>
    <n v="100910"/>
    <n v="35"/>
    <n v="1190"/>
    <n v="238"/>
    <n v="1428"/>
  </r>
  <r>
    <x v="2"/>
    <s v="1 Litre flask"/>
    <s v="F111"/>
    <n v="11"/>
    <s v="Department store"/>
    <n v="100911"/>
    <n v="35"/>
    <n v="385"/>
    <n v="77"/>
    <n v="462"/>
  </r>
  <r>
    <x v="2"/>
    <s v="1 Litre flask"/>
    <s v="F111"/>
    <n v="41"/>
    <s v="Direct mail"/>
    <n v="100912"/>
    <n v="35"/>
    <n v="1435"/>
    <n v="287"/>
    <n v="1722"/>
  </r>
  <r>
    <x v="2"/>
    <s v="1 Litre flask"/>
    <s v="F111"/>
    <n v="47"/>
    <s v="Retail store"/>
    <n v="100913"/>
    <n v="35"/>
    <n v="1645"/>
    <n v="329"/>
    <n v="1974"/>
  </r>
  <r>
    <x v="2"/>
    <s v="Set of 4 stainless steel cups"/>
    <s v="L852"/>
    <n v="30"/>
    <s v="Retail store"/>
    <n v="100914"/>
    <n v="18"/>
    <n v="540"/>
    <n v="108"/>
    <n v="648"/>
  </r>
  <r>
    <x v="2"/>
    <s v="Set of 4 stainless steel cups"/>
    <s v="L852"/>
    <n v="31"/>
    <s v="Online sales"/>
    <n v="100915"/>
    <n v="18"/>
    <n v="558"/>
    <n v="111.60000000000001"/>
    <n v="669.6"/>
  </r>
  <r>
    <x v="2"/>
    <s v="Set of 4 stainless steel cups"/>
    <s v="L852"/>
    <n v="11"/>
    <s v="Catalogue"/>
    <n v="100916"/>
    <n v="18"/>
    <n v="198"/>
    <n v="39.6"/>
    <n v="237.6"/>
  </r>
  <r>
    <x v="2"/>
    <s v="Set of 4 stainless steel cups"/>
    <s v="L852"/>
    <n v="13"/>
    <s v="Direct mail"/>
    <n v="100917"/>
    <n v="18"/>
    <n v="234"/>
    <n v="46.800000000000004"/>
    <n v="280.8"/>
  </r>
  <r>
    <x v="2"/>
    <s v="Set of 4 stainless steel cups"/>
    <s v="L852"/>
    <n v="16"/>
    <s v="Online sales"/>
    <n v="100918"/>
    <n v="18"/>
    <n v="288"/>
    <n v="57.6"/>
    <n v="345.6"/>
  </r>
  <r>
    <x v="2"/>
    <s v="Set of 4 stainless steel cups"/>
    <s v="L852"/>
    <n v="48"/>
    <s v="Department store"/>
    <n v="100919"/>
    <n v="18"/>
    <n v="864"/>
    <n v="172.8"/>
    <n v="1036.8"/>
  </r>
  <r>
    <x v="2"/>
    <s v="Set of 4 stainless steel cups"/>
    <s v="L852"/>
    <n v="7"/>
    <s v="Direct mail"/>
    <n v="100920"/>
    <n v="18"/>
    <n v="126"/>
    <n v="25.200000000000003"/>
    <n v="151.19999999999999"/>
  </r>
  <r>
    <x v="2"/>
    <s v="Set of 4 stainless steel cups"/>
    <s v="L852"/>
    <n v="10"/>
    <s v="Retail store"/>
    <n v="100921"/>
    <n v="18"/>
    <n v="180"/>
    <n v="36"/>
    <n v="216"/>
  </r>
  <r>
    <x v="2"/>
    <s v="Set of 6 stainless steel cups"/>
    <s v="M102"/>
    <n v="5"/>
    <s v="Retail store"/>
    <n v="100922"/>
    <n v="22"/>
    <n v="110"/>
    <n v="22"/>
    <n v="132"/>
  </r>
  <r>
    <x v="2"/>
    <s v="Set of 6 stainless steel cups"/>
    <s v="M102"/>
    <n v="16"/>
    <s v="Online sales"/>
    <n v="100923"/>
    <n v="22"/>
    <n v="352"/>
    <n v="70.400000000000006"/>
    <n v="422.4"/>
  </r>
  <r>
    <x v="2"/>
    <s v="Set of 6 stainless steel cups"/>
    <s v="M102"/>
    <n v="46"/>
    <s v="Catalogue"/>
    <n v="100924"/>
    <n v="22"/>
    <n v="1012"/>
    <n v="202.4"/>
    <n v="1214.4000000000001"/>
  </r>
  <r>
    <x v="2"/>
    <s v="Set of 6 stainless steel cups"/>
    <s v="M102"/>
    <n v="8"/>
    <s v="Direct mail"/>
    <n v="100925"/>
    <n v="22"/>
    <n v="176"/>
    <n v="35.200000000000003"/>
    <n v="211.2"/>
  </r>
  <r>
    <x v="2"/>
    <s v="Set of 6 stainless steel cups"/>
    <s v="M102"/>
    <n v="26"/>
    <s v="Online sales"/>
    <n v="100926"/>
    <n v="22"/>
    <n v="572"/>
    <n v="114.4"/>
    <n v="686.4"/>
  </r>
  <r>
    <x v="2"/>
    <s v="Set of 6 stainless steel cups"/>
    <s v="M102"/>
    <n v="13"/>
    <s v="Department store"/>
    <n v="100927"/>
    <n v="22"/>
    <n v="286"/>
    <n v="57.2"/>
    <n v="343.2"/>
  </r>
  <r>
    <x v="2"/>
    <s v="Set of 6 stainless steel cups"/>
    <s v="M102"/>
    <n v="23"/>
    <s v="Direct mail"/>
    <n v="100928"/>
    <n v="22"/>
    <n v="506"/>
    <n v="101.2"/>
    <n v="607.20000000000005"/>
  </r>
  <r>
    <x v="2"/>
    <s v="Set of 6 stainless steel cups"/>
    <s v="M102"/>
    <n v="34"/>
    <s v="Retail store"/>
    <n v="100929"/>
    <n v="22"/>
    <n v="748"/>
    <n v="149.6"/>
    <n v="897.6"/>
  </r>
  <r>
    <x v="2"/>
    <s v="Set of 4 plates"/>
    <s v="P323"/>
    <n v="34"/>
    <s v="Retail store"/>
    <n v="100930"/>
    <n v="26"/>
    <n v="884"/>
    <n v="176.8"/>
    <n v="1060.8"/>
  </r>
  <r>
    <x v="2"/>
    <s v="Set of 4 plates"/>
    <s v="P323"/>
    <n v="48"/>
    <s v="Online sales"/>
    <n v="100931"/>
    <n v="26"/>
    <n v="1248"/>
    <n v="249.60000000000002"/>
    <n v="1497.6"/>
  </r>
  <r>
    <x v="2"/>
    <s v="Set of 4 plates"/>
    <s v="P323"/>
    <n v="41"/>
    <s v="Catalogue"/>
    <n v="100932"/>
    <n v="26"/>
    <n v="1066"/>
    <n v="213.20000000000002"/>
    <n v="1279.2"/>
  </r>
  <r>
    <x v="2"/>
    <s v="Set of 4 plates"/>
    <s v="P323"/>
    <n v="12"/>
    <s v="Direct mail"/>
    <n v="100933"/>
    <n v="26"/>
    <n v="312"/>
    <n v="62.400000000000006"/>
    <n v="374.4"/>
  </r>
  <r>
    <x v="2"/>
    <s v="Set of 4 plates"/>
    <s v="P323"/>
    <n v="43"/>
    <s v="Online sales"/>
    <n v="100934"/>
    <n v="26"/>
    <n v="1118"/>
    <n v="223.60000000000002"/>
    <n v="1341.6"/>
  </r>
  <r>
    <x v="2"/>
    <s v="Set of 4 plates"/>
    <s v="P323"/>
    <n v="24"/>
    <s v="Department store"/>
    <n v="100935"/>
    <n v="26"/>
    <n v="624"/>
    <n v="124.80000000000001"/>
    <n v="748.8"/>
  </r>
  <r>
    <x v="2"/>
    <s v="Set of 4 plates"/>
    <s v="P323"/>
    <n v="17"/>
    <s v="Direct mail"/>
    <n v="100936"/>
    <n v="26"/>
    <n v="442"/>
    <n v="88.4"/>
    <n v="530.4"/>
  </r>
  <r>
    <x v="2"/>
    <s v="Set of 4 plates"/>
    <s v="P323"/>
    <n v="9"/>
    <s v="Retail store"/>
    <n v="100937"/>
    <n v="26"/>
    <n v="234"/>
    <n v="46.800000000000004"/>
    <n v="280.8"/>
  </r>
  <r>
    <x v="2"/>
    <s v="Set of 6 plates"/>
    <s v="P324"/>
    <n v="14"/>
    <s v="Retail store"/>
    <n v="100938"/>
    <n v="31"/>
    <n v="434"/>
    <n v="86.800000000000011"/>
    <n v="520.79999999999995"/>
  </r>
  <r>
    <x v="2"/>
    <s v="Set of 6 plates"/>
    <s v="P324"/>
    <n v="21"/>
    <s v="Online sales"/>
    <n v="100939"/>
    <n v="31"/>
    <n v="651"/>
    <n v="130.20000000000002"/>
    <n v="781.2"/>
  </r>
  <r>
    <x v="2"/>
    <s v="Set of 6 plates"/>
    <s v="P324"/>
    <n v="13"/>
    <s v="Catalogue"/>
    <n v="100940"/>
    <n v="31"/>
    <n v="403"/>
    <n v="80.600000000000009"/>
    <n v="483.6"/>
  </r>
  <r>
    <x v="2"/>
    <s v="Set of 6 plates"/>
    <s v="P324"/>
    <n v="39"/>
    <s v="Direct mail"/>
    <n v="100941"/>
    <n v="31"/>
    <n v="1209"/>
    <n v="241.8"/>
    <n v="1450.8"/>
  </r>
  <r>
    <x v="2"/>
    <s v="Set of 6 plates"/>
    <s v="P324"/>
    <n v="13"/>
    <s v="Online sales"/>
    <n v="100942"/>
    <n v="31"/>
    <n v="403"/>
    <n v="80.600000000000009"/>
    <n v="483.6"/>
  </r>
  <r>
    <x v="2"/>
    <s v="Set of 6 plates"/>
    <s v="P324"/>
    <n v="46"/>
    <s v="Department store"/>
    <n v="100943"/>
    <n v="31"/>
    <n v="1426"/>
    <n v="285.2"/>
    <n v="1711.2"/>
  </r>
  <r>
    <x v="2"/>
    <s v="Set of 6 plates"/>
    <s v="P324"/>
    <n v="33"/>
    <s v="Direct mail"/>
    <n v="100944"/>
    <n v="31"/>
    <n v="1023"/>
    <n v="204.60000000000002"/>
    <n v="1227.5999999999999"/>
  </r>
  <r>
    <x v="2"/>
    <s v="Set of 6 plates"/>
    <s v="P324"/>
    <n v="32"/>
    <s v="Retail store"/>
    <n v="100945"/>
    <n v="31"/>
    <n v="992"/>
    <n v="198.4"/>
    <n v="1190.4000000000001"/>
  </r>
  <r>
    <x v="2"/>
    <s v="500ml bottle"/>
    <s v="A405"/>
    <n v="27"/>
    <s v="Retail store"/>
    <n v="100946"/>
    <n v="25"/>
    <n v="675"/>
    <n v="135"/>
    <n v="810"/>
  </r>
  <r>
    <x v="2"/>
    <s v="500ml bottle"/>
    <s v="A405"/>
    <n v="48"/>
    <s v="Online sales"/>
    <n v="100947"/>
    <n v="25"/>
    <n v="1200"/>
    <n v="240"/>
    <n v="1440"/>
  </r>
  <r>
    <x v="2"/>
    <s v="500ml bottle"/>
    <s v="A405"/>
    <n v="48"/>
    <s v="Catalogue"/>
    <n v="100948"/>
    <n v="25"/>
    <n v="1200"/>
    <n v="240"/>
    <n v="1440"/>
  </r>
  <r>
    <x v="2"/>
    <s v="500ml bottle"/>
    <s v="A405"/>
    <n v="39"/>
    <s v="Direct mail"/>
    <n v="100949"/>
    <n v="25"/>
    <n v="975"/>
    <n v="195"/>
    <n v="1170"/>
  </r>
  <r>
    <x v="2"/>
    <s v="500ml bottle"/>
    <s v="A405"/>
    <n v="36"/>
    <s v="Online sales"/>
    <n v="100950"/>
    <n v="25"/>
    <n v="900"/>
    <n v="180"/>
    <n v="1080"/>
  </r>
  <r>
    <x v="2"/>
    <s v="500ml bottle"/>
    <s v="A405"/>
    <n v="36"/>
    <s v="Department store"/>
    <n v="100951"/>
    <n v="25"/>
    <n v="900"/>
    <n v="180"/>
    <n v="1080"/>
  </r>
  <r>
    <x v="2"/>
    <s v="500ml bottle"/>
    <s v="A405"/>
    <n v="22"/>
    <s v="Direct mail"/>
    <n v="100952"/>
    <n v="25"/>
    <n v="550"/>
    <n v="110"/>
    <n v="660"/>
  </r>
  <r>
    <x v="2"/>
    <s v="500ml bottle"/>
    <s v="A405"/>
    <n v="45"/>
    <s v="Retail store"/>
    <n v="100953"/>
    <n v="25"/>
    <n v="1125"/>
    <n v="225"/>
    <n v="1350"/>
  </r>
  <r>
    <x v="2"/>
    <s v="500ml Flask"/>
    <s v="B106"/>
    <n v="48"/>
    <s v="Retail store"/>
    <n v="100954"/>
    <n v="28"/>
    <n v="1344"/>
    <n v="268.8"/>
    <n v="1612.8"/>
  </r>
  <r>
    <x v="2"/>
    <s v="500ml Flask"/>
    <s v="B106"/>
    <n v="14"/>
    <s v="Online sales"/>
    <n v="100955"/>
    <n v="28"/>
    <n v="392"/>
    <n v="78.400000000000006"/>
    <n v="470.4"/>
  </r>
  <r>
    <x v="2"/>
    <s v="500ml Flask"/>
    <s v="B106"/>
    <n v="11"/>
    <s v="Catalogue"/>
    <n v="100956"/>
    <n v="28"/>
    <n v="308"/>
    <n v="61.6"/>
    <n v="369.6"/>
  </r>
  <r>
    <x v="2"/>
    <s v="500ml Flask"/>
    <s v="B106"/>
    <n v="27"/>
    <s v="Direct mail"/>
    <n v="100957"/>
    <n v="28"/>
    <n v="756"/>
    <n v="151.20000000000002"/>
    <n v="907.2"/>
  </r>
  <r>
    <x v="2"/>
    <s v="500ml Flask"/>
    <s v="B106"/>
    <n v="27"/>
    <s v="Online sales"/>
    <n v="100958"/>
    <n v="28"/>
    <n v="756"/>
    <n v="151.20000000000002"/>
    <n v="907.2"/>
  </r>
  <r>
    <x v="2"/>
    <s v="500ml Flask"/>
    <s v="B106"/>
    <n v="21"/>
    <s v="Department store"/>
    <n v="100959"/>
    <n v="28"/>
    <n v="588"/>
    <n v="117.60000000000001"/>
    <n v="705.6"/>
  </r>
  <r>
    <x v="2"/>
    <s v="500ml Flask"/>
    <s v="B106"/>
    <n v="23"/>
    <s v="Direct mail"/>
    <n v="100960"/>
    <n v="28"/>
    <n v="644"/>
    <n v="128.80000000000001"/>
    <n v="772.8"/>
  </r>
  <r>
    <x v="2"/>
    <s v="500ml Flask"/>
    <s v="B106"/>
    <n v="40"/>
    <s v="Retail store"/>
    <n v="100961"/>
    <n v="28"/>
    <n v="1120"/>
    <n v="224"/>
    <n v="1344"/>
  </r>
  <r>
    <x v="2"/>
    <s v="1 Litre bottle"/>
    <s v="D654"/>
    <n v="24"/>
    <s v="Retail store"/>
    <n v="100962"/>
    <n v="33"/>
    <n v="792"/>
    <n v="158.4"/>
    <n v="950.4"/>
  </r>
  <r>
    <x v="2"/>
    <s v="1 Litre bottle"/>
    <s v="D654"/>
    <n v="20"/>
    <s v="Online sales"/>
    <n v="100963"/>
    <n v="33"/>
    <n v="660"/>
    <n v="132"/>
    <n v="792"/>
  </r>
  <r>
    <x v="2"/>
    <s v="1 Litre bottle"/>
    <s v="D654"/>
    <n v="32"/>
    <s v="Catalogue"/>
    <n v="100964"/>
    <n v="33"/>
    <n v="1056"/>
    <n v="211.20000000000002"/>
    <n v="1267.2"/>
  </r>
  <r>
    <x v="2"/>
    <s v="1 Litre bottle"/>
    <s v="D654"/>
    <n v="42"/>
    <s v="Direct mail"/>
    <n v="100965"/>
    <n v="33"/>
    <n v="1386"/>
    <n v="277.2"/>
    <n v="1663.2"/>
  </r>
  <r>
    <x v="2"/>
    <s v="1 Litre bottle"/>
    <s v="D654"/>
    <n v="10"/>
    <s v="Online sales"/>
    <n v="100966"/>
    <n v="33"/>
    <n v="330"/>
    <n v="66"/>
    <n v="396"/>
  </r>
  <r>
    <x v="2"/>
    <s v="1 Litre bottle"/>
    <s v="D654"/>
    <n v="26"/>
    <s v="Department store"/>
    <n v="100967"/>
    <n v="33"/>
    <n v="858"/>
    <n v="171.60000000000002"/>
    <n v="1029.5999999999999"/>
  </r>
  <r>
    <x v="2"/>
    <s v="1 Litre bottle"/>
    <s v="D654"/>
    <n v="45"/>
    <s v="Direct mail"/>
    <n v="100968"/>
    <n v="33"/>
    <n v="1485"/>
    <n v="297"/>
    <n v="1782"/>
  </r>
  <r>
    <x v="2"/>
    <s v="1 Litre bottle"/>
    <s v="D654"/>
    <n v="20"/>
    <s v="Retail store"/>
    <n v="100969"/>
    <n v="33"/>
    <n v="660"/>
    <n v="132"/>
    <n v="792"/>
  </r>
  <r>
    <x v="2"/>
    <s v="1 Litre flask"/>
    <s v="F111"/>
    <n v="19"/>
    <s v="Retail store"/>
    <n v="100970"/>
    <n v="35"/>
    <n v="665"/>
    <n v="133"/>
    <n v="798"/>
  </r>
  <r>
    <x v="2"/>
    <s v="1 Litre flask"/>
    <s v="F111"/>
    <n v="36"/>
    <s v="Online sales"/>
    <n v="100971"/>
    <n v="35"/>
    <n v="1260"/>
    <n v="252"/>
    <n v="1512"/>
  </r>
  <r>
    <x v="2"/>
    <s v="1 Litre flask"/>
    <s v="F111"/>
    <n v="34"/>
    <s v="Catalogue"/>
    <n v="100972"/>
    <n v="35"/>
    <n v="1190"/>
    <n v="238"/>
    <n v="1428"/>
  </r>
  <r>
    <x v="2"/>
    <s v="1 Litre flask"/>
    <s v="F111"/>
    <n v="43"/>
    <s v="Direct mail"/>
    <n v="100973"/>
    <n v="35"/>
    <n v="1505"/>
    <n v="301"/>
    <n v="1806"/>
  </r>
  <r>
    <x v="2"/>
    <s v="1 Litre flask"/>
    <s v="F111"/>
    <n v="48"/>
    <s v="Online sales"/>
    <n v="100974"/>
    <n v="35"/>
    <n v="1680"/>
    <n v="336"/>
    <n v="2016"/>
  </r>
  <r>
    <x v="2"/>
    <s v="1 Litre flask"/>
    <s v="F111"/>
    <n v="15"/>
    <s v="Department store"/>
    <n v="100975"/>
    <n v="35"/>
    <n v="525"/>
    <n v="105"/>
    <n v="630"/>
  </r>
  <r>
    <x v="2"/>
    <s v="1 Litre flask"/>
    <s v="F111"/>
    <n v="31"/>
    <s v="Direct mail"/>
    <n v="100976"/>
    <n v="35"/>
    <n v="1085"/>
    <n v="217"/>
    <n v="1302"/>
  </r>
  <r>
    <x v="2"/>
    <s v="1 Litre flask"/>
    <s v="F111"/>
    <n v="10"/>
    <s v="Retail store"/>
    <n v="100977"/>
    <n v="35"/>
    <n v="350"/>
    <n v="70"/>
    <n v="420"/>
  </r>
  <r>
    <x v="2"/>
    <s v="Set of 4 stainless steel cups"/>
    <s v="L852"/>
    <n v="20"/>
    <s v="Retail store"/>
    <n v="100978"/>
    <n v="18"/>
    <n v="360"/>
    <n v="72"/>
    <n v="432"/>
  </r>
  <r>
    <x v="2"/>
    <s v="Set of 4 stainless steel cups"/>
    <s v="L852"/>
    <n v="8"/>
    <s v="Online sales"/>
    <n v="100979"/>
    <n v="18"/>
    <n v="144"/>
    <n v="28.8"/>
    <n v="172.8"/>
  </r>
  <r>
    <x v="2"/>
    <s v="Set of 4 stainless steel cups"/>
    <s v="L852"/>
    <n v="25"/>
    <s v="Catalogue"/>
    <n v="100980"/>
    <n v="18"/>
    <n v="450"/>
    <n v="90"/>
    <n v="540"/>
  </r>
  <r>
    <x v="2"/>
    <s v="Set of 4 stainless steel cups"/>
    <s v="L852"/>
    <n v="14"/>
    <s v="Direct mail"/>
    <n v="100981"/>
    <n v="18"/>
    <n v="252"/>
    <n v="50.400000000000006"/>
    <n v="302.39999999999998"/>
  </r>
  <r>
    <x v="2"/>
    <s v="Set of 4 stainless steel cups"/>
    <s v="L852"/>
    <n v="48"/>
    <s v="Online sales"/>
    <n v="100982"/>
    <n v="18"/>
    <n v="864"/>
    <n v="172.8"/>
    <n v="1036.8"/>
  </r>
  <r>
    <x v="2"/>
    <s v="Set of 4 stainless steel cups"/>
    <s v="L852"/>
    <n v="13"/>
    <s v="Department store"/>
    <n v="100983"/>
    <n v="18"/>
    <n v="234"/>
    <n v="46.800000000000004"/>
    <n v="280.8"/>
  </r>
  <r>
    <x v="2"/>
    <s v="Set of 4 stainless steel cups"/>
    <s v="L852"/>
    <n v="42"/>
    <s v="Direct mail"/>
    <n v="100984"/>
    <n v="18"/>
    <n v="756"/>
    <n v="151.20000000000002"/>
    <n v="907.2"/>
  </r>
  <r>
    <x v="2"/>
    <s v="Set of 4 stainless steel cups"/>
    <s v="L852"/>
    <n v="46"/>
    <s v="Retail store"/>
    <n v="100985"/>
    <n v="18"/>
    <n v="828"/>
    <n v="165.60000000000002"/>
    <n v="993.6"/>
  </r>
  <r>
    <x v="2"/>
    <s v="Set of 6 stainless steel cups"/>
    <s v="M102"/>
    <n v="20"/>
    <s v="Retail store"/>
    <n v="100986"/>
    <n v="22"/>
    <n v="440"/>
    <n v="88"/>
    <n v="528"/>
  </r>
  <r>
    <x v="2"/>
    <s v="Set of 6 stainless steel cups"/>
    <s v="M102"/>
    <n v="32"/>
    <s v="Online sales"/>
    <n v="100987"/>
    <n v="22"/>
    <n v="704"/>
    <n v="140.80000000000001"/>
    <n v="844.8"/>
  </r>
  <r>
    <x v="2"/>
    <s v="Set of 6 stainless steel cups"/>
    <s v="M102"/>
    <n v="37"/>
    <s v="Catalogue"/>
    <n v="100988"/>
    <n v="22"/>
    <n v="814"/>
    <n v="162.80000000000001"/>
    <n v="976.8"/>
  </r>
  <r>
    <x v="2"/>
    <s v="Set of 6 stainless steel cups"/>
    <s v="M102"/>
    <n v="38"/>
    <s v="Direct mail"/>
    <n v="100989"/>
    <n v="22"/>
    <n v="836"/>
    <n v="167.20000000000002"/>
    <n v="1003.2"/>
  </r>
  <r>
    <x v="2"/>
    <s v="Set of 6 stainless steel cups"/>
    <s v="M102"/>
    <n v="8"/>
    <s v="Online sales"/>
    <n v="100990"/>
    <n v="22"/>
    <n v="176"/>
    <n v="35.200000000000003"/>
    <n v="211.2"/>
  </r>
  <r>
    <x v="2"/>
    <s v="Set of 6 stainless steel cups"/>
    <s v="M102"/>
    <n v="14"/>
    <s v="Department store"/>
    <n v="100991"/>
    <n v="22"/>
    <n v="308"/>
    <n v="61.6"/>
    <n v="369.6"/>
  </r>
  <r>
    <x v="2"/>
    <s v="Set of 6 stainless steel cups"/>
    <s v="M102"/>
    <n v="48"/>
    <s v="Direct mail"/>
    <n v="100992"/>
    <n v="22"/>
    <n v="1056"/>
    <n v="211.20000000000002"/>
    <n v="1267.2"/>
  </r>
  <r>
    <x v="2"/>
    <s v="Set of 6 stainless steel cups"/>
    <s v="M102"/>
    <n v="37"/>
    <s v="Retail store"/>
    <n v="100993"/>
    <n v="22"/>
    <n v="814"/>
    <n v="162.80000000000001"/>
    <n v="976.8"/>
  </r>
  <r>
    <x v="2"/>
    <s v="Set of 4 plates"/>
    <s v="P323"/>
    <n v="12"/>
    <s v="Retail store"/>
    <n v="100994"/>
    <n v="26"/>
    <n v="312"/>
    <n v="62.400000000000006"/>
    <n v="374.4"/>
  </r>
  <r>
    <x v="2"/>
    <s v="Set of 4 plates"/>
    <s v="P323"/>
    <n v="14"/>
    <s v="Online sales"/>
    <n v="100995"/>
    <n v="26"/>
    <n v="364"/>
    <n v="72.8"/>
    <n v="436.8"/>
  </r>
  <r>
    <x v="2"/>
    <s v="Set of 4 plates"/>
    <s v="P323"/>
    <n v="6"/>
    <s v="Catalogue"/>
    <n v="100996"/>
    <n v="26"/>
    <n v="156"/>
    <n v="31.200000000000003"/>
    <n v="187.2"/>
  </r>
  <r>
    <x v="2"/>
    <s v="Set of 4 plates"/>
    <s v="P323"/>
    <n v="13"/>
    <s v="Direct mail"/>
    <n v="100997"/>
    <n v="26"/>
    <n v="338"/>
    <n v="67.600000000000009"/>
    <n v="405.6"/>
  </r>
  <r>
    <x v="2"/>
    <s v="Set of 4 plates"/>
    <s v="P323"/>
    <n v="31"/>
    <s v="Online sales"/>
    <n v="100998"/>
    <n v="26"/>
    <n v="806"/>
    <n v="161.20000000000002"/>
    <n v="967.2"/>
  </r>
  <r>
    <x v="2"/>
    <s v="Set of 4 plates"/>
    <s v="P323"/>
    <n v="33"/>
    <s v="Department store"/>
    <n v="100999"/>
    <n v="26"/>
    <n v="858"/>
    <n v="171.60000000000002"/>
    <n v="1029.5999999999999"/>
  </r>
  <r>
    <x v="2"/>
    <s v="Set of 4 plates"/>
    <s v="P323"/>
    <n v="37"/>
    <s v="Direct mail"/>
    <n v="101000"/>
    <n v="26"/>
    <n v="962"/>
    <n v="192.4"/>
    <n v="1154.4000000000001"/>
  </r>
  <r>
    <x v="2"/>
    <s v="Set of 4 plates"/>
    <s v="P323"/>
    <n v="29"/>
    <s v="Retail store"/>
    <n v="101001"/>
    <n v="26"/>
    <n v="754"/>
    <n v="150.80000000000001"/>
    <n v="904.8"/>
  </r>
  <r>
    <x v="2"/>
    <s v="Set of 6 plates"/>
    <s v="P324"/>
    <n v="9"/>
    <s v="Retail store"/>
    <n v="101002"/>
    <n v="31"/>
    <n v="279"/>
    <n v="55.800000000000004"/>
    <n v="334.8"/>
  </r>
  <r>
    <x v="2"/>
    <s v="Set of 6 plates"/>
    <s v="P324"/>
    <n v="37"/>
    <s v="Online sales"/>
    <n v="101003"/>
    <n v="31"/>
    <n v="1147"/>
    <n v="229.4"/>
    <n v="1376.4"/>
  </r>
  <r>
    <x v="2"/>
    <s v="Set of 6 plates"/>
    <s v="P324"/>
    <n v="30"/>
    <s v="Catalogue"/>
    <n v="101004"/>
    <n v="31"/>
    <n v="930"/>
    <n v="186"/>
    <n v="1116"/>
  </r>
  <r>
    <x v="2"/>
    <s v="Set of 6 plates"/>
    <s v="P324"/>
    <n v="16"/>
    <s v="Direct mail"/>
    <n v="101005"/>
    <n v="31"/>
    <n v="496"/>
    <n v="99.2"/>
    <n v="595.20000000000005"/>
  </r>
  <r>
    <x v="2"/>
    <s v="Set of 6 plates"/>
    <s v="P324"/>
    <n v="46"/>
    <s v="Online sales"/>
    <n v="101006"/>
    <n v="31"/>
    <n v="1426"/>
    <n v="285.2"/>
    <n v="1711.2"/>
  </r>
  <r>
    <x v="2"/>
    <s v="Set of 6 plates"/>
    <s v="P324"/>
    <n v="36"/>
    <s v="Department store"/>
    <n v="101007"/>
    <n v="31"/>
    <n v="1116"/>
    <n v="223.20000000000002"/>
    <n v="1339.2"/>
  </r>
  <r>
    <x v="2"/>
    <s v="Set of 6 plates"/>
    <s v="P324"/>
    <n v="19"/>
    <s v="Direct mail"/>
    <n v="101008"/>
    <n v="31"/>
    <n v="589"/>
    <n v="117.80000000000001"/>
    <n v="706.8"/>
  </r>
  <r>
    <x v="2"/>
    <s v="Set of 6 plates"/>
    <s v="P324"/>
    <n v="7"/>
    <s v="Retail store"/>
    <n v="101009"/>
    <n v="31"/>
    <n v="217"/>
    <n v="43.400000000000006"/>
    <n v="260.399999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B9CBED2-BE9C-49F9-8597-F8960D198247}" name="PivotTable1"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A3:B7" firstHeaderRow="1" firstDataRow="1" firstDataCol="1"/>
  <pivotFields count="10">
    <pivotField axis="axisRow" showAll="0">
      <items count="4">
        <item x="0"/>
        <item x="1"/>
        <item x="2"/>
        <item t="default"/>
      </items>
    </pivotField>
    <pivotField showAll="0"/>
    <pivotField showAll="0"/>
    <pivotField numFmtId="1" showAll="0"/>
    <pivotField showAll="0"/>
    <pivotField numFmtId="1" showAll="0"/>
    <pivotField numFmtId="2" showAll="0"/>
    <pivotField numFmtId="2" showAll="0"/>
    <pivotField numFmtId="2" showAll="0"/>
    <pivotField dataField="1" numFmtId="2" showAll="0"/>
  </pivotFields>
  <rowFields count="1">
    <field x="0"/>
  </rowFields>
  <rowItems count="4">
    <i>
      <x/>
    </i>
    <i>
      <x v="1"/>
    </i>
    <i>
      <x v="2"/>
    </i>
    <i t="grand">
      <x/>
    </i>
  </rowItems>
  <colItems count="1">
    <i/>
  </colItems>
  <dataFields count="1">
    <dataField name="Sum of Gross Sale" fld="9"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79F39"/>
  </sheetPr>
  <dimension ref="A1:C15"/>
  <sheetViews>
    <sheetView tabSelected="1" workbookViewId="0">
      <selection sqref="A1:C1"/>
    </sheetView>
  </sheetViews>
  <sheetFormatPr defaultRowHeight="15" x14ac:dyDescent="0.25"/>
  <cols>
    <col min="1" max="1" width="5.5703125" customWidth="1"/>
    <col min="2" max="2" width="105.42578125" customWidth="1"/>
    <col min="3" max="3" width="9.140625" style="7"/>
  </cols>
  <sheetData>
    <row r="1" spans="1:3" ht="27.75" customHeight="1" x14ac:dyDescent="0.25">
      <c r="A1" s="117" t="s">
        <v>8</v>
      </c>
      <c r="B1" s="117"/>
      <c r="C1" s="117"/>
    </row>
    <row r="2" spans="1:3" ht="94.5" customHeight="1" x14ac:dyDescent="0.25">
      <c r="A2" s="116" t="s">
        <v>0</v>
      </c>
      <c r="B2" s="116"/>
      <c r="C2" s="116"/>
    </row>
    <row r="3" spans="1:3" x14ac:dyDescent="0.25">
      <c r="A3" s="116" t="s">
        <v>108</v>
      </c>
      <c r="B3" s="116"/>
      <c r="C3" s="116"/>
    </row>
    <row r="4" spans="1:3" ht="45" x14ac:dyDescent="0.25">
      <c r="A4" s="4" t="s">
        <v>1</v>
      </c>
      <c r="B4" s="21" t="s">
        <v>107</v>
      </c>
      <c r="C4" s="22" t="s">
        <v>2</v>
      </c>
    </row>
    <row r="5" spans="1:3" x14ac:dyDescent="0.25">
      <c r="A5" s="1"/>
      <c r="B5" s="23"/>
      <c r="C5" s="6"/>
    </row>
    <row r="6" spans="1:3" ht="15" customHeight="1" x14ac:dyDescent="0.25">
      <c r="A6" s="4" t="s">
        <v>3</v>
      </c>
      <c r="B6" s="25" t="s">
        <v>223</v>
      </c>
      <c r="C6" s="22" t="s">
        <v>2</v>
      </c>
    </row>
    <row r="7" spans="1:3" x14ac:dyDescent="0.25">
      <c r="A7" s="1"/>
      <c r="B7" s="24"/>
      <c r="C7" s="6"/>
    </row>
    <row r="8" spans="1:3" ht="30" x14ac:dyDescent="0.25">
      <c r="A8" s="4" t="s">
        <v>4</v>
      </c>
      <c r="B8" s="25" t="s">
        <v>224</v>
      </c>
      <c r="C8" s="22" t="s">
        <v>42</v>
      </c>
    </row>
    <row r="9" spans="1:3" x14ac:dyDescent="0.25">
      <c r="A9" s="4"/>
      <c r="B9" s="25"/>
      <c r="C9" s="6"/>
    </row>
    <row r="10" spans="1:3" x14ac:dyDescent="0.25">
      <c r="A10" s="4"/>
      <c r="B10" s="25" t="s">
        <v>226</v>
      </c>
      <c r="C10" s="6" t="s">
        <v>93</v>
      </c>
    </row>
    <row r="11" spans="1:3" x14ac:dyDescent="0.25">
      <c r="A11" s="4"/>
      <c r="B11" s="25"/>
      <c r="C11" s="6"/>
    </row>
    <row r="12" spans="1:3" ht="60" x14ac:dyDescent="0.25">
      <c r="A12" s="1"/>
      <c r="B12" s="25" t="s">
        <v>227</v>
      </c>
      <c r="C12" s="22" t="s">
        <v>2</v>
      </c>
    </row>
    <row r="13" spans="1:3" x14ac:dyDescent="0.25">
      <c r="A13" s="1"/>
      <c r="B13" s="25"/>
      <c r="C13" s="6"/>
    </row>
    <row r="14" spans="1:3" ht="45" x14ac:dyDescent="0.25">
      <c r="A14" s="6" t="s">
        <v>229</v>
      </c>
      <c r="B14" s="25" t="s">
        <v>228</v>
      </c>
      <c r="C14" s="22" t="s">
        <v>93</v>
      </c>
    </row>
    <row r="15" spans="1:3" x14ac:dyDescent="0.25">
      <c r="A15" s="28"/>
    </row>
  </sheetData>
  <mergeCells count="3">
    <mergeCell ref="A2:C2"/>
    <mergeCell ref="A1:C1"/>
    <mergeCell ref="A3:C3"/>
  </mergeCells>
  <pageMargins left="0.7" right="0.7" top="0.75" bottom="0.75" header="0.3" footer="0.3"/>
  <pageSetup paperSize="9" orientation="portrait" horizontalDpi="30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8F1CA-2739-48FA-A655-15B74DC42A56}">
  <sheetPr>
    <tabColor rgb="FF079F39"/>
  </sheetPr>
  <dimension ref="A1:C21"/>
  <sheetViews>
    <sheetView workbookViewId="0">
      <selection activeCell="F9" sqref="F9"/>
    </sheetView>
  </sheetViews>
  <sheetFormatPr defaultRowHeight="15" x14ac:dyDescent="0.25"/>
  <cols>
    <col min="1" max="1" width="5.5703125" customWidth="1"/>
    <col min="2" max="2" width="110.42578125" customWidth="1"/>
    <col min="3" max="3" width="9.140625" style="5"/>
  </cols>
  <sheetData>
    <row r="1" spans="1:3" ht="18.75" x14ac:dyDescent="0.25">
      <c r="A1" s="117" t="s">
        <v>149</v>
      </c>
      <c r="B1" s="117"/>
      <c r="C1" s="117"/>
    </row>
    <row r="2" spans="1:3" ht="51" customHeight="1" x14ac:dyDescent="0.25">
      <c r="A2" s="120" t="s">
        <v>106</v>
      </c>
      <c r="B2" s="120"/>
      <c r="C2" s="120"/>
    </row>
    <row r="3" spans="1:3" x14ac:dyDescent="0.25">
      <c r="A3" s="118" t="s">
        <v>146</v>
      </c>
      <c r="B3" s="118"/>
      <c r="C3" s="118"/>
    </row>
    <row r="4" spans="1:3" ht="30" x14ac:dyDescent="0.25">
      <c r="A4" s="4" t="s">
        <v>1</v>
      </c>
      <c r="B4" s="56" t="s">
        <v>110</v>
      </c>
    </row>
    <row r="5" spans="1:3" ht="30" x14ac:dyDescent="0.25">
      <c r="A5" s="57"/>
      <c r="B5" s="56" t="s">
        <v>130</v>
      </c>
      <c r="C5" s="5" t="s">
        <v>93</v>
      </c>
    </row>
    <row r="6" spans="1:3" x14ac:dyDescent="0.25">
      <c r="A6" s="57"/>
      <c r="B6" s="75" t="s">
        <v>135</v>
      </c>
      <c r="C6" s="5" t="s">
        <v>93</v>
      </c>
    </row>
    <row r="7" spans="1:3" ht="30" x14ac:dyDescent="0.25">
      <c r="A7" s="57"/>
      <c r="B7" s="56" t="s">
        <v>147</v>
      </c>
      <c r="C7" s="5" t="s">
        <v>93</v>
      </c>
    </row>
    <row r="8" spans="1:3" x14ac:dyDescent="0.25">
      <c r="A8" s="57"/>
      <c r="B8" s="56" t="s">
        <v>148</v>
      </c>
      <c r="C8" s="5" t="s">
        <v>93</v>
      </c>
    </row>
    <row r="9" spans="1:3" ht="30" x14ac:dyDescent="0.25">
      <c r="A9" s="57"/>
      <c r="B9" s="56" t="s">
        <v>235</v>
      </c>
      <c r="C9" s="5" t="s">
        <v>93</v>
      </c>
    </row>
    <row r="10" spans="1:3" x14ac:dyDescent="0.25">
      <c r="A10" s="57"/>
      <c r="B10" s="56"/>
    </row>
    <row r="11" spans="1:3" ht="30" x14ac:dyDescent="0.25">
      <c r="A11" s="58" t="s">
        <v>3</v>
      </c>
      <c r="B11" s="56" t="s">
        <v>237</v>
      </c>
    </row>
    <row r="12" spans="1:3" ht="30" x14ac:dyDescent="0.25">
      <c r="A12" s="57"/>
      <c r="B12" s="56" t="s">
        <v>236</v>
      </c>
      <c r="C12" s="5" t="s">
        <v>93</v>
      </c>
    </row>
    <row r="13" spans="1:3" ht="30" x14ac:dyDescent="0.25">
      <c r="A13" s="57"/>
      <c r="B13" s="56" t="s">
        <v>140</v>
      </c>
      <c r="C13" s="5" t="s">
        <v>93</v>
      </c>
    </row>
    <row r="14" spans="1:3" x14ac:dyDescent="0.25">
      <c r="A14" s="57"/>
      <c r="B14" s="56" t="s">
        <v>139</v>
      </c>
      <c r="C14" s="5" t="s">
        <v>93</v>
      </c>
    </row>
    <row r="15" spans="1:3" ht="30" x14ac:dyDescent="0.25">
      <c r="A15" s="57"/>
      <c r="B15" s="56" t="s">
        <v>143</v>
      </c>
      <c r="C15" s="5" t="s">
        <v>93</v>
      </c>
    </row>
    <row r="16" spans="1:3" ht="30" x14ac:dyDescent="0.25">
      <c r="A16" s="57"/>
      <c r="B16" s="56" t="s">
        <v>145</v>
      </c>
      <c r="C16" s="5" t="s">
        <v>93</v>
      </c>
    </row>
    <row r="17" spans="1:3" x14ac:dyDescent="0.25">
      <c r="A17" s="57"/>
      <c r="B17" s="56" t="s">
        <v>144</v>
      </c>
      <c r="C17" s="5" t="s">
        <v>93</v>
      </c>
    </row>
    <row r="18" spans="1:3" x14ac:dyDescent="0.25">
      <c r="A18" s="57"/>
      <c r="B18" s="56"/>
    </row>
    <row r="19" spans="1:3" x14ac:dyDescent="0.25">
      <c r="A19" s="58" t="s">
        <v>4</v>
      </c>
      <c r="B19" s="56" t="s">
        <v>141</v>
      </c>
    </row>
    <row r="20" spans="1:3" x14ac:dyDescent="0.25">
      <c r="A20" s="57"/>
      <c r="B20" s="59" t="s">
        <v>142</v>
      </c>
      <c r="C20" s="5" t="s">
        <v>93</v>
      </c>
    </row>
    <row r="21" spans="1:3" ht="49.5" customHeight="1" x14ac:dyDescent="0.25">
      <c r="A21" s="57"/>
      <c r="B21" s="59" t="s">
        <v>238</v>
      </c>
      <c r="C21" s="5" t="s">
        <v>5</v>
      </c>
    </row>
  </sheetData>
  <mergeCells count="3">
    <mergeCell ref="A1:C1"/>
    <mergeCell ref="A2:C2"/>
    <mergeCell ref="A3:C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AB5B-9FCD-466E-B0B8-A76FBA59637F}">
  <dimension ref="A1:D26"/>
  <sheetViews>
    <sheetView workbookViewId="0"/>
  </sheetViews>
  <sheetFormatPr defaultColWidth="13.5703125" defaultRowHeight="15" x14ac:dyDescent="0.25"/>
  <cols>
    <col min="1" max="1" width="31.28515625" style="33" bestFit="1" customWidth="1"/>
    <col min="2" max="3" width="18.140625" style="70" customWidth="1"/>
    <col min="4" max="4" width="21" bestFit="1" customWidth="1"/>
  </cols>
  <sheetData>
    <row r="1" spans="1:4" ht="27" customHeight="1" x14ac:dyDescent="0.25">
      <c r="A1" s="4" t="s">
        <v>117</v>
      </c>
    </row>
    <row r="2" spans="1:4" s="61" customFormat="1" x14ac:dyDescent="0.25">
      <c r="A2" s="60" t="s">
        <v>111</v>
      </c>
      <c r="B2" s="61" t="s">
        <v>112</v>
      </c>
    </row>
    <row r="3" spans="1:4" s="65" customFormat="1" x14ac:dyDescent="0.25">
      <c r="A3" s="62" t="s">
        <v>47</v>
      </c>
      <c r="B3" s="63" t="s">
        <v>113</v>
      </c>
      <c r="C3" s="63"/>
      <c r="D3" s="64" t="s">
        <v>114</v>
      </c>
    </row>
    <row r="4" spans="1:4" x14ac:dyDescent="0.25">
      <c r="B4" s="33"/>
      <c r="C4" s="33"/>
      <c r="D4" s="33"/>
    </row>
    <row r="5" spans="1:4" x14ac:dyDescent="0.25">
      <c r="A5" s="33" t="s">
        <v>81</v>
      </c>
      <c r="B5" s="108">
        <f>SUM(Monthly!B6:M6)</f>
        <v>73320</v>
      </c>
      <c r="C5" s="71"/>
      <c r="D5" s="70"/>
    </row>
    <row r="6" spans="1:4" x14ac:dyDescent="0.25">
      <c r="A6" s="33" t="s">
        <v>115</v>
      </c>
      <c r="B6" s="108">
        <f>SUM(Monthly!B7:M7)</f>
        <v>43957</v>
      </c>
      <c r="C6" s="71"/>
      <c r="D6" s="36">
        <f>B6/$B$5</f>
        <v>0.5995226404800873</v>
      </c>
    </row>
    <row r="7" spans="1:4" x14ac:dyDescent="0.25">
      <c r="A7" s="33" t="s">
        <v>30</v>
      </c>
      <c r="B7" s="108">
        <f>SUM(Monthly!B8:M8)</f>
        <v>29363</v>
      </c>
      <c r="C7" s="71"/>
      <c r="D7" s="36">
        <f t="shared" ref="D7:D11" si="0">B7/$B$5</f>
        <v>0.4004773595199127</v>
      </c>
    </row>
    <row r="8" spans="1:4" x14ac:dyDescent="0.25">
      <c r="A8" s="33" t="s">
        <v>131</v>
      </c>
      <c r="B8" s="108">
        <f>SUM(Monthly!B9:M9)</f>
        <v>16039</v>
      </c>
      <c r="C8" s="71"/>
      <c r="D8" s="36">
        <f t="shared" si="0"/>
        <v>0.21875340971085652</v>
      </c>
    </row>
    <row r="9" spans="1:4" x14ac:dyDescent="0.25">
      <c r="A9" s="33" t="s">
        <v>132</v>
      </c>
      <c r="B9" s="108">
        <f>SUM(Monthly!B10:M10)</f>
        <v>3682</v>
      </c>
      <c r="C9" s="71"/>
      <c r="D9" s="36">
        <f t="shared" si="0"/>
        <v>5.0218221494817236E-2</v>
      </c>
    </row>
    <row r="10" spans="1:4" x14ac:dyDescent="0.25">
      <c r="A10" s="33" t="s">
        <v>133</v>
      </c>
      <c r="B10" s="108">
        <f>SUM(Monthly!B11:M11)</f>
        <v>1465</v>
      </c>
      <c r="C10" s="71"/>
      <c r="D10" s="36">
        <f t="shared" si="0"/>
        <v>1.9980905619203491E-2</v>
      </c>
    </row>
    <row r="11" spans="1:4" x14ac:dyDescent="0.25">
      <c r="A11" s="33" t="s">
        <v>134</v>
      </c>
      <c r="B11" s="108">
        <f>B5-B6-SUM(B8:B10)</f>
        <v>8177</v>
      </c>
      <c r="C11" s="71"/>
      <c r="D11" s="36">
        <f t="shared" si="0"/>
        <v>0.11152482269503546</v>
      </c>
    </row>
    <row r="13" spans="1:4" s="65" customFormat="1" x14ac:dyDescent="0.25">
      <c r="A13" s="60" t="s">
        <v>136</v>
      </c>
      <c r="B13" s="61" t="s">
        <v>112</v>
      </c>
      <c r="C13" s="61" t="s">
        <v>112</v>
      </c>
      <c r="D13" s="66"/>
    </row>
    <row r="14" spans="1:4" s="65" customFormat="1" x14ac:dyDescent="0.25">
      <c r="A14" s="62"/>
      <c r="B14" s="64" t="s">
        <v>137</v>
      </c>
      <c r="C14" s="64" t="s">
        <v>138</v>
      </c>
      <c r="D14" s="67"/>
    </row>
    <row r="15" spans="1:4" x14ac:dyDescent="0.25">
      <c r="A15" s="33" t="s">
        <v>81</v>
      </c>
      <c r="B15" s="108">
        <f>SUM(Monthly!B16:M16)</f>
        <v>76984</v>
      </c>
      <c r="C15" s="108">
        <f>B5*(1+$C$23)</f>
        <v>78452.400000000009</v>
      </c>
      <c r="D15" s="33"/>
    </row>
    <row r="16" spans="1:4" x14ac:dyDescent="0.25">
      <c r="A16" s="33" t="s">
        <v>115</v>
      </c>
      <c r="B16" s="108">
        <f>SUM(Monthly!B17:M17)</f>
        <v>46155</v>
      </c>
      <c r="C16" s="108">
        <f>C15*D6</f>
        <v>47033.990000000005</v>
      </c>
      <c r="D16" s="33"/>
    </row>
    <row r="17" spans="1:4" x14ac:dyDescent="0.25">
      <c r="A17" s="33" t="s">
        <v>30</v>
      </c>
      <c r="B17" s="108">
        <f>SUM(Monthly!B18:M18)</f>
        <v>30829</v>
      </c>
      <c r="C17" s="108">
        <f>C15-C16</f>
        <v>31418.410000000003</v>
      </c>
      <c r="D17" s="33"/>
    </row>
    <row r="18" spans="1:4" x14ac:dyDescent="0.25">
      <c r="A18" s="33" t="s">
        <v>131</v>
      </c>
      <c r="B18" s="108">
        <f>SUM(Monthly!B19:M19)</f>
        <v>16840</v>
      </c>
      <c r="C18" s="108">
        <f>C15*D8</f>
        <v>17161.730000000003</v>
      </c>
      <c r="D18" s="33"/>
    </row>
    <row r="19" spans="1:4" x14ac:dyDescent="0.25">
      <c r="A19" s="33" t="s">
        <v>132</v>
      </c>
      <c r="B19" s="108">
        <f>SUM(Monthly!B20:M20)</f>
        <v>3867</v>
      </c>
      <c r="C19" s="108">
        <f>C15*D9</f>
        <v>3939.7400000000002</v>
      </c>
      <c r="D19" s="33"/>
    </row>
    <row r="20" spans="1:4" x14ac:dyDescent="0.25">
      <c r="A20" s="33" t="s">
        <v>133</v>
      </c>
      <c r="B20" s="108">
        <f>SUM(Monthly!B21:M21)</f>
        <v>770</v>
      </c>
      <c r="C20" s="108">
        <f>C15*1%</f>
        <v>784.52400000000011</v>
      </c>
      <c r="D20" s="33"/>
    </row>
    <row r="21" spans="1:4" x14ac:dyDescent="0.25">
      <c r="A21" s="33" t="s">
        <v>134</v>
      </c>
      <c r="B21" s="108">
        <f>SUM(Monthly!B22:M22)</f>
        <v>9352</v>
      </c>
      <c r="C21" s="108">
        <f>C17-SUM(C18:C20)</f>
        <v>9532.4159999999974</v>
      </c>
      <c r="D21" s="33"/>
    </row>
    <row r="22" spans="1:4" x14ac:dyDescent="0.25">
      <c r="B22" s="33"/>
      <c r="C22" s="63"/>
    </row>
    <row r="23" spans="1:4" x14ac:dyDescent="0.25">
      <c r="A23" s="62" t="s">
        <v>116</v>
      </c>
      <c r="B23" s="68">
        <v>0.05</v>
      </c>
      <c r="C23" s="69">
        <v>7.0000000000000007E-2</v>
      </c>
    </row>
    <row r="26" spans="1:4" x14ac:dyDescent="0.25">
      <c r="C26" s="10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67FF8-0F24-4921-9C70-B2E70D7BF812}">
  <dimension ref="A1:M22"/>
  <sheetViews>
    <sheetView workbookViewId="0">
      <selection activeCell="D30" sqref="D30"/>
    </sheetView>
  </sheetViews>
  <sheetFormatPr defaultColWidth="13.5703125" defaultRowHeight="15" x14ac:dyDescent="0.25"/>
  <cols>
    <col min="1" max="1" width="31.28515625" style="33" bestFit="1" customWidth="1"/>
    <col min="2" max="13" width="9.42578125" customWidth="1"/>
  </cols>
  <sheetData>
    <row r="1" spans="1:13" x14ac:dyDescent="0.25">
      <c r="A1" s="74" t="s">
        <v>117</v>
      </c>
      <c r="B1" s="74"/>
      <c r="C1" s="74"/>
      <c r="D1" s="74"/>
      <c r="E1" s="74"/>
      <c r="F1" s="74"/>
      <c r="G1" s="74"/>
      <c r="H1" s="74"/>
      <c r="I1" s="74"/>
      <c r="J1" s="74"/>
      <c r="K1" s="74"/>
      <c r="L1" s="74"/>
      <c r="M1" s="74"/>
    </row>
    <row r="2" spans="1:13" x14ac:dyDescent="0.25">
      <c r="A2" s="74"/>
      <c r="B2" s="74"/>
      <c r="C2" s="74"/>
      <c r="D2" s="74"/>
      <c r="E2" s="74"/>
      <c r="F2" s="74"/>
      <c r="G2" s="74"/>
      <c r="H2" s="74"/>
      <c r="I2" s="74"/>
      <c r="J2" s="74"/>
      <c r="K2" s="74"/>
      <c r="L2" s="74"/>
      <c r="M2" s="74"/>
    </row>
    <row r="3" spans="1:13" s="66" customFormat="1" x14ac:dyDescent="0.25">
      <c r="A3" s="55" t="s">
        <v>111</v>
      </c>
      <c r="B3" s="66" t="s">
        <v>112</v>
      </c>
    </row>
    <row r="4" spans="1:13" x14ac:dyDescent="0.25">
      <c r="B4" t="s">
        <v>118</v>
      </c>
      <c r="C4" t="s">
        <v>119</v>
      </c>
      <c r="D4" t="s">
        <v>120</v>
      </c>
      <c r="E4" t="s">
        <v>121</v>
      </c>
      <c r="F4" t="s">
        <v>122</v>
      </c>
      <c r="G4" t="s">
        <v>123</v>
      </c>
      <c r="H4" t="s">
        <v>124</v>
      </c>
      <c r="I4" t="s">
        <v>125</v>
      </c>
      <c r="J4" t="s">
        <v>126</v>
      </c>
      <c r="K4" t="s">
        <v>127</v>
      </c>
      <c r="L4" t="s">
        <v>128</v>
      </c>
      <c r="M4" t="s">
        <v>129</v>
      </c>
    </row>
    <row r="5" spans="1:13" x14ac:dyDescent="0.25">
      <c r="L5" s="72"/>
      <c r="M5" s="72"/>
    </row>
    <row r="6" spans="1:13" x14ac:dyDescent="0.25">
      <c r="A6" s="33" t="s">
        <v>81</v>
      </c>
      <c r="B6" s="73">
        <v>5720</v>
      </c>
      <c r="C6" s="73">
        <v>5788</v>
      </c>
      <c r="D6" s="73">
        <v>5806</v>
      </c>
      <c r="E6" s="73">
        <v>7885</v>
      </c>
      <c r="F6" s="73">
        <v>4945</v>
      </c>
      <c r="G6" s="73">
        <v>5984</v>
      </c>
      <c r="H6" s="73">
        <v>6044</v>
      </c>
      <c r="I6" s="73">
        <v>6105</v>
      </c>
      <c r="J6" s="73">
        <v>6167</v>
      </c>
      <c r="K6" s="73">
        <v>6229</v>
      </c>
      <c r="L6" s="73">
        <v>6292</v>
      </c>
      <c r="M6" s="73">
        <v>6355</v>
      </c>
    </row>
    <row r="7" spans="1:13" x14ac:dyDescent="0.25">
      <c r="A7" s="33" t="s">
        <v>115</v>
      </c>
      <c r="B7" s="73">
        <v>3437</v>
      </c>
      <c r="C7" s="73">
        <v>3480</v>
      </c>
      <c r="D7" s="73">
        <v>3495</v>
      </c>
      <c r="E7" s="73">
        <v>4531</v>
      </c>
      <c r="F7" s="73">
        <v>3021</v>
      </c>
      <c r="G7" s="73">
        <v>3599</v>
      </c>
      <c r="H7" s="73">
        <v>3660</v>
      </c>
      <c r="I7" s="73">
        <v>3701</v>
      </c>
      <c r="J7" s="73">
        <v>3720</v>
      </c>
      <c r="K7" s="73">
        <v>3725</v>
      </c>
      <c r="L7" s="73">
        <v>3776</v>
      </c>
      <c r="M7" s="73">
        <v>3812</v>
      </c>
    </row>
    <row r="8" spans="1:13" x14ac:dyDescent="0.25">
      <c r="A8" s="33" t="s">
        <v>30</v>
      </c>
      <c r="B8" s="73">
        <f>B6-B7</f>
        <v>2283</v>
      </c>
      <c r="C8" s="73">
        <f t="shared" ref="C8:M8" si="0">C6-C7</f>
        <v>2308</v>
      </c>
      <c r="D8" s="73">
        <f t="shared" si="0"/>
        <v>2311</v>
      </c>
      <c r="E8" s="73">
        <f t="shared" si="0"/>
        <v>3354</v>
      </c>
      <c r="F8" s="73">
        <f t="shared" si="0"/>
        <v>1924</v>
      </c>
      <c r="G8" s="73">
        <f t="shared" si="0"/>
        <v>2385</v>
      </c>
      <c r="H8" s="73">
        <f t="shared" si="0"/>
        <v>2384</v>
      </c>
      <c r="I8" s="73">
        <f t="shared" si="0"/>
        <v>2404</v>
      </c>
      <c r="J8" s="73">
        <f t="shared" si="0"/>
        <v>2447</v>
      </c>
      <c r="K8" s="73">
        <f t="shared" si="0"/>
        <v>2504</v>
      </c>
      <c r="L8" s="73">
        <f t="shared" si="0"/>
        <v>2516</v>
      </c>
      <c r="M8" s="73">
        <f t="shared" si="0"/>
        <v>2543</v>
      </c>
    </row>
    <row r="9" spans="1:13" x14ac:dyDescent="0.25">
      <c r="A9" s="33" t="s">
        <v>131</v>
      </c>
      <c r="B9" s="73">
        <v>1278</v>
      </c>
      <c r="C9" s="73">
        <v>1280</v>
      </c>
      <c r="D9" s="73">
        <v>1355</v>
      </c>
      <c r="E9" s="73">
        <v>1646</v>
      </c>
      <c r="F9" s="73">
        <v>1080</v>
      </c>
      <c r="G9" s="73">
        <v>1297</v>
      </c>
      <c r="H9" s="73">
        <v>1352</v>
      </c>
      <c r="I9" s="73">
        <v>1345</v>
      </c>
      <c r="J9" s="73">
        <v>1357</v>
      </c>
      <c r="K9" s="73">
        <v>1332</v>
      </c>
      <c r="L9" s="73">
        <v>1356</v>
      </c>
      <c r="M9" s="73">
        <v>1361</v>
      </c>
    </row>
    <row r="10" spans="1:13" x14ac:dyDescent="0.25">
      <c r="A10" s="33" t="s">
        <v>132</v>
      </c>
      <c r="B10" s="73">
        <v>288</v>
      </c>
      <c r="C10" s="73">
        <v>291</v>
      </c>
      <c r="D10" s="73">
        <v>299</v>
      </c>
      <c r="E10" s="73">
        <v>385</v>
      </c>
      <c r="F10" s="73">
        <v>245</v>
      </c>
      <c r="G10" s="73">
        <v>301</v>
      </c>
      <c r="H10" s="73">
        <v>306</v>
      </c>
      <c r="I10" s="73">
        <v>309</v>
      </c>
      <c r="J10" s="73">
        <v>310</v>
      </c>
      <c r="K10" s="73">
        <v>312</v>
      </c>
      <c r="L10" s="73">
        <v>316</v>
      </c>
      <c r="M10" s="73">
        <v>320</v>
      </c>
    </row>
    <row r="11" spans="1:13" x14ac:dyDescent="0.25">
      <c r="A11" s="33" t="s">
        <v>133</v>
      </c>
      <c r="B11" s="73">
        <v>114</v>
      </c>
      <c r="C11" s="73">
        <v>115</v>
      </c>
      <c r="D11" s="73">
        <v>116</v>
      </c>
      <c r="E11" s="73">
        <v>157</v>
      </c>
      <c r="F11" s="73">
        <v>99</v>
      </c>
      <c r="G11" s="73">
        <v>120</v>
      </c>
      <c r="H11" s="73">
        <v>121</v>
      </c>
      <c r="I11" s="73">
        <v>122</v>
      </c>
      <c r="J11" s="73">
        <v>123</v>
      </c>
      <c r="K11" s="73">
        <v>125</v>
      </c>
      <c r="L11" s="73">
        <v>126</v>
      </c>
      <c r="M11" s="73">
        <v>127</v>
      </c>
    </row>
    <row r="12" spans="1:13" x14ac:dyDescent="0.25">
      <c r="A12" s="33" t="s">
        <v>134</v>
      </c>
      <c r="B12" s="73">
        <f>B8-B9-B10-B11</f>
        <v>603</v>
      </c>
      <c r="C12" s="73">
        <f t="shared" ref="C12:M12" si="1">C8-C9-C10-C11</f>
        <v>622</v>
      </c>
      <c r="D12" s="73">
        <f t="shared" si="1"/>
        <v>541</v>
      </c>
      <c r="E12" s="73">
        <f t="shared" si="1"/>
        <v>1166</v>
      </c>
      <c r="F12" s="73">
        <f t="shared" si="1"/>
        <v>500</v>
      </c>
      <c r="G12" s="73">
        <f t="shared" si="1"/>
        <v>667</v>
      </c>
      <c r="H12" s="73">
        <f t="shared" si="1"/>
        <v>605</v>
      </c>
      <c r="I12" s="73">
        <f t="shared" si="1"/>
        <v>628</v>
      </c>
      <c r="J12" s="73">
        <f t="shared" si="1"/>
        <v>657</v>
      </c>
      <c r="K12" s="73">
        <f t="shared" si="1"/>
        <v>735</v>
      </c>
      <c r="L12" s="73">
        <f t="shared" si="1"/>
        <v>718</v>
      </c>
      <c r="M12" s="73">
        <f t="shared" si="1"/>
        <v>735</v>
      </c>
    </row>
    <row r="14" spans="1:13" x14ac:dyDescent="0.25">
      <c r="A14" s="55" t="s">
        <v>136</v>
      </c>
      <c r="B14" s="66" t="s">
        <v>112</v>
      </c>
    </row>
    <row r="15" spans="1:13" x14ac:dyDescent="0.25">
      <c r="B15" t="s">
        <v>118</v>
      </c>
      <c r="C15" t="s">
        <v>119</v>
      </c>
      <c r="D15" t="s">
        <v>120</v>
      </c>
      <c r="E15" t="s">
        <v>121</v>
      </c>
      <c r="F15" t="s">
        <v>122</v>
      </c>
      <c r="G15" t="s">
        <v>123</v>
      </c>
      <c r="H15" t="s">
        <v>124</v>
      </c>
      <c r="I15" t="s">
        <v>125</v>
      </c>
      <c r="J15" t="s">
        <v>126</v>
      </c>
      <c r="K15" t="s">
        <v>127</v>
      </c>
      <c r="L15" t="s">
        <v>128</v>
      </c>
      <c r="M15" t="s">
        <v>129</v>
      </c>
    </row>
    <row r="16" spans="1:13" x14ac:dyDescent="0.25">
      <c r="A16" s="33" t="s">
        <v>81</v>
      </c>
      <c r="B16" s="73">
        <f>ROUND(B6*105%,0)</f>
        <v>6006</v>
      </c>
      <c r="C16" s="73">
        <f t="shared" ref="C16:M16" si="2">ROUND(C6*105%,0)</f>
        <v>6077</v>
      </c>
      <c r="D16" s="73">
        <f t="shared" si="2"/>
        <v>6096</v>
      </c>
      <c r="E16" s="73">
        <f t="shared" si="2"/>
        <v>8279</v>
      </c>
      <c r="F16" s="73">
        <f t="shared" si="2"/>
        <v>5192</v>
      </c>
      <c r="G16" s="73">
        <f t="shared" si="2"/>
        <v>6283</v>
      </c>
      <c r="H16" s="73">
        <f t="shared" si="2"/>
        <v>6346</v>
      </c>
      <c r="I16" s="73">
        <f t="shared" si="2"/>
        <v>6410</v>
      </c>
      <c r="J16" s="73">
        <f t="shared" si="2"/>
        <v>6475</v>
      </c>
      <c r="K16" s="73">
        <f t="shared" si="2"/>
        <v>6540</v>
      </c>
      <c r="L16" s="73">
        <f t="shared" si="2"/>
        <v>6607</v>
      </c>
      <c r="M16" s="73">
        <f t="shared" si="2"/>
        <v>6673</v>
      </c>
    </row>
    <row r="17" spans="1:13" x14ac:dyDescent="0.25">
      <c r="A17" s="33" t="s">
        <v>115</v>
      </c>
      <c r="B17" s="73">
        <f>ROUND(B16*'JWL Budget'!$D$6,0)</f>
        <v>3601</v>
      </c>
      <c r="C17" s="73">
        <f>ROUND(C16*'JWL Budget'!$D$6,0)</f>
        <v>3643</v>
      </c>
      <c r="D17" s="73">
        <f>ROUND(D16*'JWL Budget'!$D$6,0)</f>
        <v>3655</v>
      </c>
      <c r="E17" s="73">
        <f>ROUND(E16*'JWL Budget'!$D$6,0)</f>
        <v>4963</v>
      </c>
      <c r="F17" s="73">
        <f>ROUND(F16*'JWL Budget'!$D$6,0)</f>
        <v>3113</v>
      </c>
      <c r="G17" s="73">
        <f>ROUND(G16*'JWL Budget'!$D$6,0)</f>
        <v>3767</v>
      </c>
      <c r="H17" s="73">
        <f>ROUND(H16*'JWL Budget'!$D$6,0)</f>
        <v>3805</v>
      </c>
      <c r="I17" s="73">
        <f>ROUND(I16*'JWL Budget'!$D$6,0)</f>
        <v>3843</v>
      </c>
      <c r="J17" s="73">
        <f>ROUND(J16*'JWL Budget'!$D$6,0)</f>
        <v>3882</v>
      </c>
      <c r="K17" s="73">
        <f>ROUND(K16*'JWL Budget'!$D$6,0)</f>
        <v>3921</v>
      </c>
      <c r="L17" s="73">
        <f>ROUND(L16*'JWL Budget'!$D$6,0)</f>
        <v>3961</v>
      </c>
      <c r="M17" s="73">
        <f>ROUND(M16*'JWL Budget'!$D$6,0)</f>
        <v>4001</v>
      </c>
    </row>
    <row r="18" spans="1:13" x14ac:dyDescent="0.25">
      <c r="A18" s="33" t="s">
        <v>30</v>
      </c>
      <c r="B18" s="73">
        <f>B16-B17</f>
        <v>2405</v>
      </c>
      <c r="C18" s="73">
        <f t="shared" ref="C18:M18" si="3">C16-C17</f>
        <v>2434</v>
      </c>
      <c r="D18" s="73">
        <f t="shared" si="3"/>
        <v>2441</v>
      </c>
      <c r="E18" s="73">
        <f t="shared" si="3"/>
        <v>3316</v>
      </c>
      <c r="F18" s="73">
        <f t="shared" si="3"/>
        <v>2079</v>
      </c>
      <c r="G18" s="73">
        <f t="shared" si="3"/>
        <v>2516</v>
      </c>
      <c r="H18" s="73">
        <f t="shared" si="3"/>
        <v>2541</v>
      </c>
      <c r="I18" s="73">
        <f t="shared" si="3"/>
        <v>2567</v>
      </c>
      <c r="J18" s="73">
        <f t="shared" si="3"/>
        <v>2593</v>
      </c>
      <c r="K18" s="73">
        <f t="shared" si="3"/>
        <v>2619</v>
      </c>
      <c r="L18" s="73">
        <f t="shared" si="3"/>
        <v>2646</v>
      </c>
      <c r="M18" s="73">
        <f t="shared" si="3"/>
        <v>2672</v>
      </c>
    </row>
    <row r="19" spans="1:13" x14ac:dyDescent="0.25">
      <c r="A19" s="33" t="s">
        <v>131</v>
      </c>
      <c r="B19" s="73">
        <f>ROUND(B16*'JWL Budget'!$D$8,0)</f>
        <v>1314</v>
      </c>
      <c r="C19" s="73">
        <f>ROUND(C16*'JWL Budget'!$D$8,0)</f>
        <v>1329</v>
      </c>
      <c r="D19" s="73">
        <f>ROUND(D16*'JWL Budget'!$D$8,0)</f>
        <v>1334</v>
      </c>
      <c r="E19" s="73">
        <f>ROUND(E16*'JWL Budget'!$D$8,0)</f>
        <v>1811</v>
      </c>
      <c r="F19" s="73">
        <f>ROUND(F16*'JWL Budget'!$D$8,0)</f>
        <v>1136</v>
      </c>
      <c r="G19" s="73">
        <f>ROUND(G16*'JWL Budget'!$D$8,0)</f>
        <v>1374</v>
      </c>
      <c r="H19" s="73">
        <f>ROUND(H16*'JWL Budget'!$D$8,0)</f>
        <v>1388</v>
      </c>
      <c r="I19" s="73">
        <f>ROUND(I16*'JWL Budget'!$D$8,0)</f>
        <v>1402</v>
      </c>
      <c r="J19" s="73">
        <f>ROUND(J16*'JWL Budget'!$D$8,0)</f>
        <v>1416</v>
      </c>
      <c r="K19" s="73">
        <f>ROUND(K16*'JWL Budget'!$D$8,0)</f>
        <v>1431</v>
      </c>
      <c r="L19" s="73">
        <f>ROUND(L16*'JWL Budget'!$D$8,0)</f>
        <v>1445</v>
      </c>
      <c r="M19" s="73">
        <f>ROUND(M16*'JWL Budget'!$D$8,0)</f>
        <v>1460</v>
      </c>
    </row>
    <row r="20" spans="1:13" x14ac:dyDescent="0.25">
      <c r="A20" s="33" t="s">
        <v>132</v>
      </c>
      <c r="B20" s="73">
        <f>ROUND(B16*'JWL Budget'!$D$9,0)</f>
        <v>302</v>
      </c>
      <c r="C20" s="73">
        <f>ROUND(C16*'JWL Budget'!$D$9,0)</f>
        <v>305</v>
      </c>
      <c r="D20" s="73">
        <f>ROUND(D16*'JWL Budget'!$D$9,0)</f>
        <v>306</v>
      </c>
      <c r="E20" s="73">
        <f>ROUND(E16*'JWL Budget'!$D$9,0)</f>
        <v>416</v>
      </c>
      <c r="F20" s="73">
        <f>ROUND(F16*'JWL Budget'!$D$9,0)</f>
        <v>261</v>
      </c>
      <c r="G20" s="73">
        <f>ROUND(G16*'JWL Budget'!$D$9,0)</f>
        <v>316</v>
      </c>
      <c r="H20" s="73">
        <f>ROUND(H16*'JWL Budget'!$D$9,0)</f>
        <v>319</v>
      </c>
      <c r="I20" s="73">
        <f>ROUND(I16*'JWL Budget'!$D$9,0)</f>
        <v>322</v>
      </c>
      <c r="J20" s="73">
        <f>ROUND(J16*'JWL Budget'!$D$9,0)</f>
        <v>325</v>
      </c>
      <c r="K20" s="73">
        <f>ROUND(K16*'JWL Budget'!$D$9,0)</f>
        <v>328</v>
      </c>
      <c r="L20" s="73">
        <f>ROUND(L16*'JWL Budget'!$D$9,0)</f>
        <v>332</v>
      </c>
      <c r="M20" s="73">
        <f>ROUND(M16*'JWL Budget'!$D$9,0)</f>
        <v>335</v>
      </c>
    </row>
    <row r="21" spans="1:13" x14ac:dyDescent="0.25">
      <c r="A21" s="33" t="s">
        <v>133</v>
      </c>
      <c r="B21" s="73">
        <f>ROUND(B16*1%,0)</f>
        <v>60</v>
      </c>
      <c r="C21" s="73">
        <f t="shared" ref="C21:M21" si="4">ROUND(C16*1%,0)</f>
        <v>61</v>
      </c>
      <c r="D21" s="73">
        <f t="shared" si="4"/>
        <v>61</v>
      </c>
      <c r="E21" s="73">
        <f t="shared" si="4"/>
        <v>83</v>
      </c>
      <c r="F21" s="73">
        <f t="shared" si="4"/>
        <v>52</v>
      </c>
      <c r="G21" s="73">
        <f t="shared" si="4"/>
        <v>63</v>
      </c>
      <c r="H21" s="73">
        <f t="shared" si="4"/>
        <v>63</v>
      </c>
      <c r="I21" s="73">
        <f t="shared" si="4"/>
        <v>64</v>
      </c>
      <c r="J21" s="73">
        <f t="shared" si="4"/>
        <v>65</v>
      </c>
      <c r="K21" s="73">
        <f t="shared" si="4"/>
        <v>65</v>
      </c>
      <c r="L21" s="73">
        <f t="shared" si="4"/>
        <v>66</v>
      </c>
      <c r="M21" s="73">
        <f t="shared" si="4"/>
        <v>67</v>
      </c>
    </row>
    <row r="22" spans="1:13" x14ac:dyDescent="0.25">
      <c r="A22" s="33" t="s">
        <v>134</v>
      </c>
      <c r="B22" s="73">
        <f>B18-SUM(B19:B21)</f>
        <v>729</v>
      </c>
      <c r="C22" s="73">
        <f t="shared" ref="C22:M22" si="5">C18-SUM(C19:C21)</f>
        <v>739</v>
      </c>
      <c r="D22" s="73">
        <f t="shared" si="5"/>
        <v>740</v>
      </c>
      <c r="E22" s="73">
        <f t="shared" si="5"/>
        <v>1006</v>
      </c>
      <c r="F22" s="73">
        <f t="shared" si="5"/>
        <v>630</v>
      </c>
      <c r="G22" s="73">
        <f t="shared" si="5"/>
        <v>763</v>
      </c>
      <c r="H22" s="73">
        <f t="shared" si="5"/>
        <v>771</v>
      </c>
      <c r="I22" s="73">
        <f t="shared" si="5"/>
        <v>779</v>
      </c>
      <c r="J22" s="73">
        <f t="shared" si="5"/>
        <v>787</v>
      </c>
      <c r="K22" s="73">
        <f t="shared" si="5"/>
        <v>795</v>
      </c>
      <c r="L22" s="73">
        <f t="shared" si="5"/>
        <v>803</v>
      </c>
      <c r="M22" s="73">
        <f t="shared" si="5"/>
        <v>810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2A39A-BDBA-4BDD-A209-80C89EA7506F}">
  <sheetPr>
    <tabColor rgb="FF079F39"/>
  </sheetPr>
  <dimension ref="A1:C15"/>
  <sheetViews>
    <sheetView workbookViewId="0">
      <selection activeCell="B18" sqref="B18"/>
    </sheetView>
  </sheetViews>
  <sheetFormatPr defaultRowHeight="15" x14ac:dyDescent="0.25"/>
  <cols>
    <col min="1" max="1" width="5.5703125" customWidth="1"/>
    <col min="2" max="2" width="110.42578125" customWidth="1"/>
    <col min="3" max="3" width="9.140625" style="5"/>
  </cols>
  <sheetData>
    <row r="1" spans="1:3" ht="18.75" x14ac:dyDescent="0.25">
      <c r="A1" s="117" t="s">
        <v>150</v>
      </c>
      <c r="B1" s="117"/>
      <c r="C1" s="117"/>
    </row>
    <row r="2" spans="1:3" ht="39.75" customHeight="1" x14ac:dyDescent="0.25">
      <c r="A2" s="120" t="s">
        <v>151</v>
      </c>
      <c r="B2" s="120"/>
      <c r="C2" s="120"/>
    </row>
    <row r="3" spans="1:3" x14ac:dyDescent="0.25">
      <c r="A3" s="118" t="s">
        <v>216</v>
      </c>
      <c r="B3" s="118"/>
      <c r="C3" s="118"/>
    </row>
    <row r="4" spans="1:3" ht="45" x14ac:dyDescent="0.25">
      <c r="A4" s="4" t="s">
        <v>1</v>
      </c>
      <c r="B4" s="56" t="s">
        <v>190</v>
      </c>
      <c r="C4" s="102" t="s">
        <v>6</v>
      </c>
    </row>
    <row r="5" spans="1:3" x14ac:dyDescent="0.25">
      <c r="A5" s="76"/>
      <c r="B5" s="77" t="s">
        <v>191</v>
      </c>
      <c r="C5" s="54" t="s">
        <v>93</v>
      </c>
    </row>
    <row r="6" spans="1:3" ht="30" x14ac:dyDescent="0.25">
      <c r="A6" s="76"/>
      <c r="B6" s="77" t="s">
        <v>195</v>
      </c>
      <c r="C6" s="54" t="s">
        <v>6</v>
      </c>
    </row>
    <row r="7" spans="1:3" ht="30" x14ac:dyDescent="0.25">
      <c r="A7" s="76"/>
      <c r="B7" s="77" t="s">
        <v>196</v>
      </c>
      <c r="C7" s="100" t="s">
        <v>2</v>
      </c>
    </row>
    <row r="8" spans="1:3" x14ac:dyDescent="0.25">
      <c r="A8" s="78"/>
      <c r="B8" s="56"/>
      <c r="C8" s="100"/>
    </row>
    <row r="9" spans="1:3" x14ac:dyDescent="0.25">
      <c r="A9" s="58" t="s">
        <v>3</v>
      </c>
      <c r="B9" s="56" t="s">
        <v>197</v>
      </c>
      <c r="C9" s="54"/>
    </row>
    <row r="10" spans="1:3" ht="45" x14ac:dyDescent="0.25">
      <c r="A10" s="57"/>
      <c r="B10" s="23" t="s">
        <v>213</v>
      </c>
      <c r="C10" s="100" t="s">
        <v>43</v>
      </c>
    </row>
    <row r="11" spans="1:3" x14ac:dyDescent="0.25">
      <c r="A11" s="1"/>
      <c r="B11" s="56"/>
      <c r="C11" s="100"/>
    </row>
    <row r="12" spans="1:3" ht="60" x14ac:dyDescent="0.25">
      <c r="A12" s="58" t="s">
        <v>4</v>
      </c>
      <c r="B12" s="23" t="s">
        <v>214</v>
      </c>
      <c r="C12" s="54" t="s">
        <v>6</v>
      </c>
    </row>
    <row r="13" spans="1:3" x14ac:dyDescent="0.25">
      <c r="A13" s="57"/>
      <c r="B13" s="56"/>
      <c r="C13" s="101"/>
    </row>
    <row r="14" spans="1:3" x14ac:dyDescent="0.25">
      <c r="A14" s="57"/>
      <c r="B14" s="56"/>
      <c r="C14" s="101"/>
    </row>
    <row r="15" spans="1:3" x14ac:dyDescent="0.25">
      <c r="A15" s="57"/>
      <c r="B15" s="56"/>
    </row>
  </sheetData>
  <mergeCells count="3">
    <mergeCell ref="A1:C1"/>
    <mergeCell ref="A2:C2"/>
    <mergeCell ref="A3:C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6ECB-5A85-4A36-BA70-C0D0638C4226}">
  <dimension ref="A1:J19"/>
  <sheetViews>
    <sheetView workbookViewId="0">
      <selection activeCell="J29" sqref="J29"/>
    </sheetView>
  </sheetViews>
  <sheetFormatPr defaultRowHeight="15" x14ac:dyDescent="0.25"/>
  <cols>
    <col min="1" max="1" width="11.85546875" customWidth="1"/>
    <col min="2" max="2" width="15.7109375" customWidth="1"/>
    <col min="3" max="3" width="11.28515625" bestFit="1" customWidth="1"/>
    <col min="4" max="4" width="11.7109375" customWidth="1"/>
    <col min="5" max="5" width="10.28515625" bestFit="1" customWidth="1"/>
    <col min="6" max="6" width="9" bestFit="1" customWidth="1"/>
    <col min="7" max="7" width="10.28515625" bestFit="1" customWidth="1"/>
  </cols>
  <sheetData>
    <row r="1" spans="1:10" ht="15.75" thickBot="1" x14ac:dyDescent="0.3">
      <c r="A1" t="s">
        <v>152</v>
      </c>
      <c r="B1" s="79">
        <f ca="1">TODAY()</f>
        <v>44966</v>
      </c>
      <c r="I1" t="s">
        <v>153</v>
      </c>
      <c r="J1" s="80">
        <f>COUNTA(B4:B18)</f>
        <v>15</v>
      </c>
    </row>
    <row r="2" spans="1:10" x14ac:dyDescent="0.25">
      <c r="E2" s="121" t="s">
        <v>154</v>
      </c>
      <c r="F2" s="121"/>
      <c r="G2" s="121"/>
    </row>
    <row r="3" spans="1:10" ht="30" x14ac:dyDescent="0.25">
      <c r="A3" s="81" t="s">
        <v>155</v>
      </c>
      <c r="B3" s="81" t="s">
        <v>156</v>
      </c>
      <c r="C3" s="81" t="s">
        <v>81</v>
      </c>
      <c r="D3" s="82" t="s">
        <v>157</v>
      </c>
      <c r="E3" s="81" t="s">
        <v>158</v>
      </c>
      <c r="F3" s="81" t="s">
        <v>193</v>
      </c>
      <c r="G3" s="81" t="s">
        <v>159</v>
      </c>
      <c r="H3" s="81" t="s">
        <v>194</v>
      </c>
    </row>
    <row r="4" spans="1:10" x14ac:dyDescent="0.25">
      <c r="A4" t="s">
        <v>160</v>
      </c>
      <c r="B4" t="s">
        <v>161</v>
      </c>
      <c r="C4" s="32">
        <f>VLOOKUP(A4,'May Sales'!A:C,3,0)</f>
        <v>16250</v>
      </c>
      <c r="D4" s="83">
        <v>10850</v>
      </c>
      <c r="E4" s="83">
        <v>1500</v>
      </c>
      <c r="F4" s="83">
        <v>450</v>
      </c>
      <c r="G4" s="83">
        <v>850</v>
      </c>
      <c r="H4" s="32">
        <f>C4-SUM(D4:G4)</f>
        <v>2600</v>
      </c>
    </row>
    <row r="5" spans="1:10" x14ac:dyDescent="0.25">
      <c r="A5" t="s">
        <v>162</v>
      </c>
      <c r="B5" t="s">
        <v>163</v>
      </c>
      <c r="C5" s="32">
        <f>VLOOKUP(A5,'May Sales'!A:C,3,0)</f>
        <v>19622</v>
      </c>
      <c r="D5" s="83">
        <v>12885</v>
      </c>
      <c r="E5" s="83">
        <v>1500</v>
      </c>
      <c r="F5" s="83">
        <v>550</v>
      </c>
      <c r="G5" s="83">
        <v>900</v>
      </c>
      <c r="H5" s="32">
        <f t="shared" ref="H5:H18" si="0">C5-SUM(D5:G5)</f>
        <v>3787</v>
      </c>
    </row>
    <row r="6" spans="1:10" x14ac:dyDescent="0.25">
      <c r="A6" t="s">
        <v>164</v>
      </c>
      <c r="B6" t="s">
        <v>165</v>
      </c>
      <c r="C6" s="32">
        <f>VLOOKUP(A6,'May Sales'!A:C,3,0)</f>
        <v>26895</v>
      </c>
      <c r="D6" s="83">
        <v>14250</v>
      </c>
      <c r="E6" s="83">
        <v>2500</v>
      </c>
      <c r="F6" s="83">
        <v>650</v>
      </c>
      <c r="G6" s="83">
        <v>850</v>
      </c>
      <c r="H6" s="32">
        <f t="shared" si="0"/>
        <v>8645</v>
      </c>
    </row>
    <row r="7" spans="1:10" x14ac:dyDescent="0.25">
      <c r="A7" t="s">
        <v>166</v>
      </c>
      <c r="B7" t="s">
        <v>167</v>
      </c>
      <c r="C7" s="32">
        <f>VLOOKUP(A7,'May Sales'!A:C,3,0)</f>
        <v>19855</v>
      </c>
      <c r="D7" s="83">
        <v>12001</v>
      </c>
      <c r="E7" s="83">
        <v>1500</v>
      </c>
      <c r="F7" s="83">
        <v>450</v>
      </c>
      <c r="G7" s="83">
        <v>750</v>
      </c>
      <c r="H7" s="32">
        <f t="shared" si="0"/>
        <v>5154</v>
      </c>
    </row>
    <row r="8" spans="1:10" x14ac:dyDescent="0.25">
      <c r="A8" t="s">
        <v>168</v>
      </c>
      <c r="B8" t="s">
        <v>169</v>
      </c>
      <c r="C8" s="32">
        <f>VLOOKUP(A8,'May Sales'!A:C,3,0)</f>
        <v>28345</v>
      </c>
      <c r="D8" s="83">
        <v>13652</v>
      </c>
      <c r="E8" s="83">
        <v>6500</v>
      </c>
      <c r="F8" s="83">
        <v>550</v>
      </c>
      <c r="G8" s="83">
        <v>980</v>
      </c>
      <c r="H8" s="32">
        <f t="shared" si="0"/>
        <v>6663</v>
      </c>
    </row>
    <row r="9" spans="1:10" x14ac:dyDescent="0.25">
      <c r="A9" t="s">
        <v>170</v>
      </c>
      <c r="B9" t="s">
        <v>171</v>
      </c>
      <c r="C9" s="32">
        <f>VLOOKUP(A9,'May Sales'!A:C,3,0)</f>
        <v>11000</v>
      </c>
      <c r="D9" s="83">
        <v>8520</v>
      </c>
      <c r="E9" s="83">
        <v>2000</v>
      </c>
      <c r="F9" s="83">
        <v>500</v>
      </c>
      <c r="G9" s="83">
        <v>500</v>
      </c>
      <c r="H9" s="32">
        <f t="shared" si="0"/>
        <v>-520</v>
      </c>
    </row>
    <row r="10" spans="1:10" x14ac:dyDescent="0.25">
      <c r="A10" t="s">
        <v>172</v>
      </c>
      <c r="B10" t="s">
        <v>173</v>
      </c>
      <c r="C10" s="32">
        <f>VLOOKUP(A10,'May Sales'!A:C,3,0)</f>
        <v>16854</v>
      </c>
      <c r="D10" s="83">
        <v>12000</v>
      </c>
      <c r="E10" s="83">
        <v>1500</v>
      </c>
      <c r="F10" s="83">
        <v>650</v>
      </c>
      <c r="G10" s="83">
        <v>750</v>
      </c>
      <c r="H10" s="32">
        <f t="shared" si="0"/>
        <v>1954</v>
      </c>
    </row>
    <row r="11" spans="1:10" x14ac:dyDescent="0.25">
      <c r="A11" t="s">
        <v>174</v>
      </c>
      <c r="B11" t="s">
        <v>175</v>
      </c>
      <c r="C11" s="32">
        <f>VLOOKUP(A11,'May Sales'!A:C,3,0)</f>
        <v>28446</v>
      </c>
      <c r="D11" s="83">
        <v>21350</v>
      </c>
      <c r="E11" s="83">
        <v>2500</v>
      </c>
      <c r="F11" s="83">
        <v>550</v>
      </c>
      <c r="G11" s="83">
        <v>1000</v>
      </c>
      <c r="H11" s="32">
        <f t="shared" si="0"/>
        <v>3046</v>
      </c>
    </row>
    <row r="12" spans="1:10" x14ac:dyDescent="0.25">
      <c r="A12" t="s">
        <v>176</v>
      </c>
      <c r="B12" t="s">
        <v>177</v>
      </c>
      <c r="C12" s="32">
        <f>VLOOKUP(A12,'May Sales'!A:C,3,0)</f>
        <v>17524</v>
      </c>
      <c r="D12" s="83">
        <v>11553</v>
      </c>
      <c r="E12" s="83">
        <v>1250</v>
      </c>
      <c r="F12" s="83">
        <v>450</v>
      </c>
      <c r="G12" s="83">
        <v>900</v>
      </c>
      <c r="H12" s="32">
        <f t="shared" si="0"/>
        <v>3371</v>
      </c>
    </row>
    <row r="13" spans="1:10" x14ac:dyDescent="0.25">
      <c r="A13" t="s">
        <v>178</v>
      </c>
      <c r="B13" t="s">
        <v>179</v>
      </c>
      <c r="C13" s="32">
        <f>VLOOKUP(A13,'May Sales'!A:C,3,0)</f>
        <v>16889</v>
      </c>
      <c r="D13" s="83">
        <v>8650</v>
      </c>
      <c r="E13" s="83">
        <v>1250</v>
      </c>
      <c r="F13" s="83">
        <v>450</v>
      </c>
      <c r="G13" s="83">
        <v>800</v>
      </c>
      <c r="H13" s="32">
        <f t="shared" si="0"/>
        <v>5739</v>
      </c>
    </row>
    <row r="14" spans="1:10" x14ac:dyDescent="0.25">
      <c r="A14" t="s">
        <v>180</v>
      </c>
      <c r="B14" t="s">
        <v>181</v>
      </c>
      <c r="C14" s="32">
        <f>VLOOKUP(A14,'May Sales'!A:C,3,0)</f>
        <v>25355</v>
      </c>
      <c r="D14" s="83">
        <v>14650</v>
      </c>
      <c r="E14" s="83">
        <v>2500</v>
      </c>
      <c r="F14" s="83">
        <v>500</v>
      </c>
      <c r="G14" s="83">
        <v>1000</v>
      </c>
      <c r="H14" s="32">
        <f t="shared" si="0"/>
        <v>6705</v>
      </c>
    </row>
    <row r="15" spans="1:10" x14ac:dyDescent="0.25">
      <c r="A15" t="s">
        <v>182</v>
      </c>
      <c r="B15" t="s">
        <v>183</v>
      </c>
      <c r="C15" s="32">
        <f>VLOOKUP(A15,'May Sales'!A:C,3,0)</f>
        <v>18777</v>
      </c>
      <c r="D15" s="83">
        <v>12153</v>
      </c>
      <c r="E15" s="83">
        <v>1250</v>
      </c>
      <c r="F15" s="83">
        <v>450</v>
      </c>
      <c r="G15" s="83">
        <v>800</v>
      </c>
      <c r="H15" s="32">
        <f t="shared" si="0"/>
        <v>4124</v>
      </c>
    </row>
    <row r="16" spans="1:10" x14ac:dyDescent="0.25">
      <c r="A16" t="s">
        <v>184</v>
      </c>
      <c r="B16" t="s">
        <v>185</v>
      </c>
      <c r="C16" s="32">
        <f>VLOOKUP(A16,'May Sales'!A:C,3,0)</f>
        <v>12698</v>
      </c>
      <c r="D16" s="83">
        <v>10004</v>
      </c>
      <c r="E16" s="83">
        <v>1250</v>
      </c>
      <c r="F16" s="83">
        <v>400</v>
      </c>
      <c r="G16" s="83">
        <v>750</v>
      </c>
      <c r="H16" s="32">
        <f t="shared" si="0"/>
        <v>294</v>
      </c>
    </row>
    <row r="17" spans="1:8" x14ac:dyDescent="0.25">
      <c r="A17" t="s">
        <v>186</v>
      </c>
      <c r="B17" t="s">
        <v>187</v>
      </c>
      <c r="C17" s="32">
        <f>VLOOKUP(A17,'May Sales'!A:C,3,0)</f>
        <v>19897</v>
      </c>
      <c r="D17" s="83">
        <v>13250</v>
      </c>
      <c r="E17" s="83">
        <v>1250</v>
      </c>
      <c r="F17" s="83">
        <v>450</v>
      </c>
      <c r="G17" s="83">
        <v>800</v>
      </c>
      <c r="H17" s="32">
        <f t="shared" si="0"/>
        <v>4147</v>
      </c>
    </row>
    <row r="18" spans="1:8" x14ac:dyDescent="0.25">
      <c r="A18" t="s">
        <v>188</v>
      </c>
      <c r="B18" t="s">
        <v>189</v>
      </c>
      <c r="C18" s="32">
        <f>VLOOKUP(A18,'May Sales'!A:C,3,0)</f>
        <v>15685</v>
      </c>
      <c r="D18" s="83">
        <v>9534</v>
      </c>
      <c r="E18" s="83">
        <v>1250</v>
      </c>
      <c r="F18" s="83">
        <v>550</v>
      </c>
      <c r="G18" s="83">
        <v>850</v>
      </c>
      <c r="H18" s="32">
        <f t="shared" si="0"/>
        <v>3501</v>
      </c>
    </row>
    <row r="19" spans="1:8" x14ac:dyDescent="0.25">
      <c r="C19" s="83"/>
      <c r="D19" s="83"/>
      <c r="E19" s="83"/>
      <c r="F19" s="83"/>
      <c r="G19" s="83"/>
    </row>
  </sheetData>
  <mergeCells count="1">
    <mergeCell ref="E2:G2"/>
  </mergeCells>
  <conditionalFormatting sqref="H4:H18">
    <cfRule type="cellIs" dxfId="1" priority="1" operator="lessThan">
      <formula>3000</formula>
    </cfRule>
  </conditionalFormatting>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3980A-F28C-4EB6-8892-66EEDAA8AD37}">
  <dimension ref="A1:C17"/>
  <sheetViews>
    <sheetView workbookViewId="0"/>
  </sheetViews>
  <sheetFormatPr defaultRowHeight="15" x14ac:dyDescent="0.25"/>
  <cols>
    <col min="2" max="2" width="19.85546875" customWidth="1"/>
  </cols>
  <sheetData>
    <row r="1" spans="1:3" x14ac:dyDescent="0.25">
      <c r="A1" t="s">
        <v>192</v>
      </c>
    </row>
    <row r="2" spans="1:3" x14ac:dyDescent="0.25">
      <c r="A2" s="81" t="s">
        <v>155</v>
      </c>
      <c r="B2" s="81" t="s">
        <v>156</v>
      </c>
      <c r="C2" s="81" t="s">
        <v>81</v>
      </c>
    </row>
    <row r="3" spans="1:3" x14ac:dyDescent="0.25">
      <c r="A3" t="s">
        <v>160</v>
      </c>
      <c r="B3" t="s">
        <v>161</v>
      </c>
      <c r="C3" s="83">
        <v>16250</v>
      </c>
    </row>
    <row r="4" spans="1:3" x14ac:dyDescent="0.25">
      <c r="A4" t="s">
        <v>162</v>
      </c>
      <c r="B4" t="s">
        <v>163</v>
      </c>
      <c r="C4" s="83">
        <v>19622</v>
      </c>
    </row>
    <row r="5" spans="1:3" x14ac:dyDescent="0.25">
      <c r="A5" t="s">
        <v>164</v>
      </c>
      <c r="B5" t="s">
        <v>165</v>
      </c>
      <c r="C5" s="83">
        <v>26895</v>
      </c>
    </row>
    <row r="6" spans="1:3" x14ac:dyDescent="0.25">
      <c r="A6" t="s">
        <v>166</v>
      </c>
      <c r="B6" t="s">
        <v>167</v>
      </c>
      <c r="C6" s="83">
        <v>19855</v>
      </c>
    </row>
    <row r="7" spans="1:3" x14ac:dyDescent="0.25">
      <c r="A7" t="s">
        <v>168</v>
      </c>
      <c r="B7" t="s">
        <v>169</v>
      </c>
      <c r="C7" s="83">
        <v>28345</v>
      </c>
    </row>
    <row r="8" spans="1:3" x14ac:dyDescent="0.25">
      <c r="A8" t="s">
        <v>170</v>
      </c>
      <c r="B8" t="s">
        <v>171</v>
      </c>
      <c r="C8" s="83">
        <v>11000</v>
      </c>
    </row>
    <row r="9" spans="1:3" x14ac:dyDescent="0.25">
      <c r="A9" t="s">
        <v>172</v>
      </c>
      <c r="B9" t="s">
        <v>173</v>
      </c>
      <c r="C9" s="83">
        <v>16854</v>
      </c>
    </row>
    <row r="10" spans="1:3" x14ac:dyDescent="0.25">
      <c r="A10" t="s">
        <v>174</v>
      </c>
      <c r="B10" t="s">
        <v>175</v>
      </c>
      <c r="C10" s="83">
        <v>28446</v>
      </c>
    </row>
    <row r="11" spans="1:3" x14ac:dyDescent="0.25">
      <c r="A11" t="s">
        <v>176</v>
      </c>
      <c r="B11" t="s">
        <v>177</v>
      </c>
      <c r="C11" s="83">
        <v>17524</v>
      </c>
    </row>
    <row r="12" spans="1:3" x14ac:dyDescent="0.25">
      <c r="A12" t="s">
        <v>178</v>
      </c>
      <c r="B12" t="s">
        <v>179</v>
      </c>
      <c r="C12" s="83">
        <v>16889</v>
      </c>
    </row>
    <row r="13" spans="1:3" x14ac:dyDescent="0.25">
      <c r="A13" t="s">
        <v>180</v>
      </c>
      <c r="B13" t="s">
        <v>181</v>
      </c>
      <c r="C13" s="83">
        <v>25355</v>
      </c>
    </row>
    <row r="14" spans="1:3" x14ac:dyDescent="0.25">
      <c r="A14" t="s">
        <v>182</v>
      </c>
      <c r="B14" t="s">
        <v>183</v>
      </c>
      <c r="C14" s="83">
        <v>18777</v>
      </c>
    </row>
    <row r="15" spans="1:3" x14ac:dyDescent="0.25">
      <c r="A15" t="s">
        <v>184</v>
      </c>
      <c r="B15" t="s">
        <v>185</v>
      </c>
      <c r="C15" s="83">
        <v>12698</v>
      </c>
    </row>
    <row r="16" spans="1:3" x14ac:dyDescent="0.25">
      <c r="A16" t="s">
        <v>186</v>
      </c>
      <c r="B16" t="s">
        <v>187</v>
      </c>
      <c r="C16" s="83">
        <v>19897</v>
      </c>
    </row>
    <row r="17" spans="1:3" x14ac:dyDescent="0.25">
      <c r="A17" t="s">
        <v>188</v>
      </c>
      <c r="B17" t="s">
        <v>189</v>
      </c>
      <c r="C17" s="83">
        <v>15685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7117E-7917-46F9-B1ED-DE353B06E3C0}">
  <dimension ref="A1:I24"/>
  <sheetViews>
    <sheetView workbookViewId="0">
      <selection activeCell="D31" sqref="D31"/>
    </sheetView>
  </sheetViews>
  <sheetFormatPr defaultRowHeight="15" x14ac:dyDescent="0.25"/>
  <cols>
    <col min="6" max="6" width="14.5703125" bestFit="1" customWidth="1"/>
    <col min="8" max="8" width="10.140625" bestFit="1" customWidth="1"/>
  </cols>
  <sheetData>
    <row r="1" spans="1:9" ht="15.75" thickBot="1" x14ac:dyDescent="0.3">
      <c r="A1" t="s">
        <v>192</v>
      </c>
    </row>
    <row r="2" spans="1:9" ht="15.75" thickBot="1" x14ac:dyDescent="0.3">
      <c r="B2" s="84" t="s">
        <v>198</v>
      </c>
      <c r="C2" s="85"/>
      <c r="D2" s="86" t="s">
        <v>86</v>
      </c>
    </row>
    <row r="3" spans="1:9" ht="15.75" thickBot="1" x14ac:dyDescent="0.3">
      <c r="B3" s="87" t="s">
        <v>199</v>
      </c>
      <c r="D3" s="88"/>
      <c r="F3" t="s">
        <v>200</v>
      </c>
      <c r="G3" s="89" t="s">
        <v>86</v>
      </c>
      <c r="H3" s="90">
        <v>98</v>
      </c>
    </row>
    <row r="4" spans="1:9" ht="15.75" thickBot="1" x14ac:dyDescent="0.3">
      <c r="B4" s="87" t="s">
        <v>201</v>
      </c>
      <c r="D4" s="88">
        <v>40</v>
      </c>
    </row>
    <row r="5" spans="1:9" ht="15.75" thickBot="1" x14ac:dyDescent="0.3">
      <c r="B5" s="87" t="s">
        <v>202</v>
      </c>
      <c r="D5" s="88">
        <v>26</v>
      </c>
      <c r="F5" t="s">
        <v>203</v>
      </c>
      <c r="H5" s="90">
        <v>3000</v>
      </c>
      <c r="I5" t="s">
        <v>204</v>
      </c>
    </row>
    <row r="6" spans="1:9" ht="15.75" thickBot="1" x14ac:dyDescent="0.3">
      <c r="B6" s="87" t="s">
        <v>27</v>
      </c>
      <c r="D6" s="91">
        <v>8</v>
      </c>
    </row>
    <row r="7" spans="1:9" x14ac:dyDescent="0.25">
      <c r="B7" s="87" t="s">
        <v>205</v>
      </c>
      <c r="D7" s="88">
        <f>SUM(D4:D6)</f>
        <v>74</v>
      </c>
    </row>
    <row r="8" spans="1:9" ht="15.75" thickBot="1" x14ac:dyDescent="0.3">
      <c r="B8" s="87" t="s">
        <v>206</v>
      </c>
      <c r="D8" s="91">
        <v>7</v>
      </c>
    </row>
    <row r="9" spans="1:9" ht="15.75" thickBot="1" x14ac:dyDescent="0.3">
      <c r="B9" s="92" t="s">
        <v>207</v>
      </c>
      <c r="C9" s="93"/>
      <c r="D9" s="91">
        <f>SUM(D7:D8)</f>
        <v>81</v>
      </c>
    </row>
    <row r="11" spans="1:9" x14ac:dyDescent="0.25">
      <c r="B11" s="5" t="s">
        <v>208</v>
      </c>
      <c r="H11" s="110">
        <f>D8*H5</f>
        <v>21000</v>
      </c>
    </row>
    <row r="12" spans="1:9" x14ac:dyDescent="0.25">
      <c r="H12" s="17"/>
    </row>
    <row r="13" spans="1:9" x14ac:dyDescent="0.25">
      <c r="B13" s="5" t="s">
        <v>209</v>
      </c>
      <c r="H13" s="110">
        <f>H3-D7</f>
        <v>24</v>
      </c>
    </row>
    <row r="14" spans="1:9" x14ac:dyDescent="0.25">
      <c r="H14" s="17"/>
    </row>
    <row r="15" spans="1:9" x14ac:dyDescent="0.25">
      <c r="B15" s="5" t="s">
        <v>210</v>
      </c>
      <c r="H15" s="94">
        <f>H11/H13</f>
        <v>875</v>
      </c>
    </row>
    <row r="16" spans="1:9" x14ac:dyDescent="0.25">
      <c r="H16" s="95"/>
    </row>
    <row r="17" spans="2:8" x14ac:dyDescent="0.25">
      <c r="B17" s="5" t="s">
        <v>211</v>
      </c>
      <c r="H17" s="96">
        <f>H5-H15</f>
        <v>2125</v>
      </c>
    </row>
    <row r="18" spans="2:8" x14ac:dyDescent="0.25">
      <c r="B18" s="5"/>
    </row>
    <row r="19" spans="2:8" x14ac:dyDescent="0.25">
      <c r="B19" s="5" t="s">
        <v>212</v>
      </c>
      <c r="H19" s="97">
        <f>H17/H5</f>
        <v>0.70833333333333337</v>
      </c>
    </row>
    <row r="20" spans="2:8" x14ac:dyDescent="0.25">
      <c r="F20" s="98"/>
    </row>
    <row r="21" spans="2:8" x14ac:dyDescent="0.25">
      <c r="B21" s="5"/>
    </row>
    <row r="22" spans="2:8" x14ac:dyDescent="0.25">
      <c r="B22" s="5"/>
    </row>
    <row r="23" spans="2:8" x14ac:dyDescent="0.25">
      <c r="B23" s="5"/>
    </row>
    <row r="24" spans="2:8" x14ac:dyDescent="0.25">
      <c r="B24" s="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C9201-ABB0-438A-8CF3-6EF28FE6493D}">
  <dimension ref="A1:I24"/>
  <sheetViews>
    <sheetView workbookViewId="0"/>
  </sheetViews>
  <sheetFormatPr defaultRowHeight="15" x14ac:dyDescent="0.25"/>
  <cols>
    <col min="6" max="6" width="14.5703125" bestFit="1" customWidth="1"/>
    <col min="8" max="8" width="10.140625" bestFit="1" customWidth="1"/>
  </cols>
  <sheetData>
    <row r="1" spans="1:9" ht="15.75" thickBot="1" x14ac:dyDescent="0.3">
      <c r="A1" t="s">
        <v>192</v>
      </c>
    </row>
    <row r="2" spans="1:9" ht="15.75" thickBot="1" x14ac:dyDescent="0.3">
      <c r="B2" s="84" t="s">
        <v>198</v>
      </c>
      <c r="C2" s="85"/>
      <c r="D2" s="86" t="s">
        <v>86</v>
      </c>
    </row>
    <row r="3" spans="1:9" ht="15.75" thickBot="1" x14ac:dyDescent="0.3">
      <c r="B3" s="87" t="s">
        <v>199</v>
      </c>
      <c r="D3" s="88"/>
      <c r="F3" t="s">
        <v>200</v>
      </c>
      <c r="G3" s="89" t="s">
        <v>86</v>
      </c>
      <c r="H3" s="111">
        <v>94.999999495820077</v>
      </c>
    </row>
    <row r="4" spans="1:9" ht="15.75" thickBot="1" x14ac:dyDescent="0.3">
      <c r="B4" s="87" t="s">
        <v>201</v>
      </c>
      <c r="D4" s="88">
        <v>40</v>
      </c>
    </row>
    <row r="5" spans="1:9" ht="15.75" thickBot="1" x14ac:dyDescent="0.3">
      <c r="B5" s="87" t="s">
        <v>202</v>
      </c>
      <c r="D5" s="88">
        <v>26</v>
      </c>
      <c r="F5" t="s">
        <v>203</v>
      </c>
      <c r="H5" s="90">
        <v>3000</v>
      </c>
      <c r="I5" t="s">
        <v>204</v>
      </c>
    </row>
    <row r="6" spans="1:9" ht="15.75" thickBot="1" x14ac:dyDescent="0.3">
      <c r="B6" s="87" t="s">
        <v>27</v>
      </c>
      <c r="D6" s="91">
        <v>8</v>
      </c>
    </row>
    <row r="7" spans="1:9" x14ac:dyDescent="0.25">
      <c r="B7" s="87" t="s">
        <v>205</v>
      </c>
      <c r="D7" s="88">
        <f>SUM(D4:D6)</f>
        <v>74</v>
      </c>
    </row>
    <row r="8" spans="1:9" ht="15.75" thickBot="1" x14ac:dyDescent="0.3">
      <c r="B8" s="87" t="s">
        <v>206</v>
      </c>
      <c r="D8" s="91">
        <v>7</v>
      </c>
    </row>
    <row r="9" spans="1:9" ht="15.75" thickBot="1" x14ac:dyDescent="0.3">
      <c r="B9" s="92" t="s">
        <v>207</v>
      </c>
      <c r="C9" s="93"/>
      <c r="D9" s="91">
        <f>SUM(D7:D8)</f>
        <v>81</v>
      </c>
    </row>
    <row r="11" spans="1:9" x14ac:dyDescent="0.25">
      <c r="B11" s="5" t="s">
        <v>208</v>
      </c>
      <c r="H11" s="110">
        <f>D8*H5</f>
        <v>21000</v>
      </c>
    </row>
    <row r="12" spans="1:9" x14ac:dyDescent="0.25">
      <c r="H12" s="17"/>
    </row>
    <row r="13" spans="1:9" x14ac:dyDescent="0.25">
      <c r="B13" s="5" t="s">
        <v>209</v>
      </c>
      <c r="H13" s="110">
        <f>H3-D7</f>
        <v>20.999999495820077</v>
      </c>
    </row>
    <row r="14" spans="1:9" x14ac:dyDescent="0.25">
      <c r="H14" s="17"/>
    </row>
    <row r="15" spans="1:9" x14ac:dyDescent="0.25">
      <c r="B15" s="5" t="s">
        <v>210</v>
      </c>
      <c r="H15" s="94">
        <f>H11/H13</f>
        <v>1000.0000240085683</v>
      </c>
    </row>
    <row r="16" spans="1:9" x14ac:dyDescent="0.25">
      <c r="H16" s="95"/>
    </row>
    <row r="17" spans="2:8" x14ac:dyDescent="0.25">
      <c r="B17" s="5" t="s">
        <v>211</v>
      </c>
      <c r="H17" s="96">
        <f>H5-H15</f>
        <v>1999.9999759914317</v>
      </c>
    </row>
    <row r="18" spans="2:8" x14ac:dyDescent="0.25">
      <c r="B18" s="5"/>
    </row>
    <row r="19" spans="2:8" x14ac:dyDescent="0.25">
      <c r="B19" s="5" t="s">
        <v>212</v>
      </c>
      <c r="H19" s="97">
        <f>H17/H5</f>
        <v>0.66666665866381059</v>
      </c>
    </row>
    <row r="20" spans="2:8" x14ac:dyDescent="0.25">
      <c r="F20" s="98"/>
    </row>
    <row r="21" spans="2:8" x14ac:dyDescent="0.25">
      <c r="B21" s="5"/>
    </row>
    <row r="22" spans="2:8" x14ac:dyDescent="0.25">
      <c r="B22" s="5"/>
    </row>
    <row r="23" spans="2:8" x14ac:dyDescent="0.25">
      <c r="B23" s="5"/>
    </row>
    <row r="24" spans="2:8" x14ac:dyDescent="0.25">
      <c r="B24" s="5"/>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5E9F-FC85-43E7-B375-F34C9A8E4435}">
  <sheetPr>
    <tabColor rgb="FF079F39"/>
  </sheetPr>
  <dimension ref="A1:C15"/>
  <sheetViews>
    <sheetView workbookViewId="0">
      <selection activeCell="B20" sqref="B20"/>
    </sheetView>
  </sheetViews>
  <sheetFormatPr defaultRowHeight="15" x14ac:dyDescent="0.25"/>
  <cols>
    <col min="1" max="1" width="5.5703125" customWidth="1"/>
    <col min="2" max="2" width="110.42578125" customWidth="1"/>
    <col min="3" max="3" width="9.140625" style="5"/>
  </cols>
  <sheetData>
    <row r="1" spans="1:3" ht="18.75" x14ac:dyDescent="0.25">
      <c r="A1" s="117" t="s">
        <v>215</v>
      </c>
      <c r="B1" s="117"/>
      <c r="C1" s="117"/>
    </row>
    <row r="2" spans="1:3" ht="34.5" customHeight="1" x14ac:dyDescent="0.25">
      <c r="A2" s="120" t="s">
        <v>217</v>
      </c>
      <c r="B2" s="120"/>
      <c r="C2" s="120"/>
    </row>
    <row r="3" spans="1:3" x14ac:dyDescent="0.25">
      <c r="A3" s="118" t="s">
        <v>239</v>
      </c>
      <c r="B3" s="118"/>
      <c r="C3" s="118"/>
    </row>
    <row r="4" spans="1:3" ht="30" x14ac:dyDescent="0.25">
      <c r="A4" s="4" t="s">
        <v>1</v>
      </c>
      <c r="B4" s="77" t="s">
        <v>218</v>
      </c>
      <c r="C4" s="4"/>
    </row>
    <row r="5" spans="1:3" x14ac:dyDescent="0.25">
      <c r="A5" s="76"/>
      <c r="B5" s="56" t="s">
        <v>219</v>
      </c>
      <c r="C5" s="54" t="s">
        <v>93</v>
      </c>
    </row>
    <row r="6" spans="1:3" x14ac:dyDescent="0.25">
      <c r="A6" s="76"/>
      <c r="B6" s="56" t="s">
        <v>220</v>
      </c>
      <c r="C6" s="54" t="s">
        <v>93</v>
      </c>
    </row>
    <row r="7" spans="1:3" ht="30" x14ac:dyDescent="0.25">
      <c r="A7" s="76"/>
      <c r="B7" s="56" t="s">
        <v>246</v>
      </c>
      <c r="C7" s="100" t="s">
        <v>2</v>
      </c>
    </row>
    <row r="8" spans="1:3" x14ac:dyDescent="0.25">
      <c r="A8" s="57"/>
      <c r="B8" s="56" t="s">
        <v>247</v>
      </c>
      <c r="C8" s="101" t="s">
        <v>93</v>
      </c>
    </row>
    <row r="9" spans="1:3" ht="30" x14ac:dyDescent="0.25">
      <c r="B9" s="114" t="s">
        <v>248</v>
      </c>
      <c r="C9" s="101" t="s">
        <v>43</v>
      </c>
    </row>
    <row r="10" spans="1:3" x14ac:dyDescent="0.25">
      <c r="B10" t="s">
        <v>221</v>
      </c>
      <c r="C10" s="101" t="s">
        <v>93</v>
      </c>
    </row>
    <row r="11" spans="1:3" ht="30" x14ac:dyDescent="0.25">
      <c r="B11" s="115" t="s">
        <v>249</v>
      </c>
      <c r="C11" s="101" t="s">
        <v>93</v>
      </c>
    </row>
    <row r="12" spans="1:3" x14ac:dyDescent="0.25">
      <c r="B12" s="99"/>
      <c r="C12" s="101"/>
    </row>
    <row r="13" spans="1:3" ht="30" x14ac:dyDescent="0.25">
      <c r="A13" s="74" t="s">
        <v>222</v>
      </c>
      <c r="B13" s="99" t="s">
        <v>250</v>
      </c>
      <c r="C13" s="101" t="s">
        <v>6</v>
      </c>
    </row>
    <row r="14" spans="1:3" x14ac:dyDescent="0.25">
      <c r="C14" s="101"/>
    </row>
    <row r="15" spans="1:3" x14ac:dyDescent="0.25">
      <c r="C15" s="101"/>
    </row>
  </sheetData>
  <mergeCells count="3">
    <mergeCell ref="A1:C1"/>
    <mergeCell ref="A2:C2"/>
    <mergeCell ref="A3:C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5CCE5-166F-4899-88A7-941171F536D0}">
  <dimension ref="A1:G13"/>
  <sheetViews>
    <sheetView workbookViewId="0"/>
  </sheetViews>
  <sheetFormatPr defaultRowHeight="15" x14ac:dyDescent="0.25"/>
  <cols>
    <col min="1" max="1" width="33" customWidth="1"/>
    <col min="2" max="2" width="14.85546875" bestFit="1" customWidth="1"/>
    <col min="3" max="3" width="13.85546875" bestFit="1" customWidth="1"/>
    <col min="4" max="4" width="13.5703125" bestFit="1" customWidth="1"/>
    <col min="5" max="5" width="14" customWidth="1"/>
  </cols>
  <sheetData>
    <row r="1" spans="1:7" x14ac:dyDescent="0.25">
      <c r="A1" s="5" t="s">
        <v>240</v>
      </c>
    </row>
    <row r="2" spans="1:7" x14ac:dyDescent="0.25">
      <c r="A2" s="5" t="s">
        <v>241</v>
      </c>
    </row>
    <row r="3" spans="1:7" x14ac:dyDescent="0.25">
      <c r="C3" s="112">
        <f>D4/B4</f>
        <v>1.2</v>
      </c>
    </row>
    <row r="4" spans="1:7" s="5" customFormat="1" x14ac:dyDescent="0.25">
      <c r="A4" s="5" t="s">
        <v>242</v>
      </c>
      <c r="B4" s="8">
        <v>15000</v>
      </c>
      <c r="D4" s="8">
        <v>18000</v>
      </c>
    </row>
    <row r="5" spans="1:7" s="5" customFormat="1" x14ac:dyDescent="0.25">
      <c r="B5" s="31" t="s">
        <v>137</v>
      </c>
      <c r="C5" s="31" t="s">
        <v>243</v>
      </c>
      <c r="D5" s="31" t="s">
        <v>244</v>
      </c>
      <c r="E5" s="31" t="s">
        <v>245</v>
      </c>
    </row>
    <row r="6" spans="1:7" x14ac:dyDescent="0.25">
      <c r="A6" t="s">
        <v>15</v>
      </c>
      <c r="B6" s="73">
        <v>375000</v>
      </c>
      <c r="C6" s="73">
        <f>B6*$C$3</f>
        <v>450000</v>
      </c>
      <c r="D6" s="73">
        <v>432000</v>
      </c>
      <c r="E6" s="73">
        <f>D6-C6</f>
        <v>-18000</v>
      </c>
    </row>
    <row r="7" spans="1:7" x14ac:dyDescent="0.25">
      <c r="A7" t="s">
        <v>201</v>
      </c>
      <c r="B7" s="73">
        <v>165000</v>
      </c>
      <c r="C7" s="73">
        <f t="shared" ref="C7:C9" si="0">B7*$C$3</f>
        <v>198000</v>
      </c>
      <c r="D7" s="73">
        <v>180000</v>
      </c>
      <c r="E7" s="73">
        <f>C7-D7</f>
        <v>18000</v>
      </c>
    </row>
    <row r="8" spans="1:7" x14ac:dyDescent="0.25">
      <c r="A8" t="s">
        <v>202</v>
      </c>
      <c r="B8" s="73">
        <v>90000</v>
      </c>
      <c r="C8" s="73">
        <f t="shared" si="0"/>
        <v>108000</v>
      </c>
      <c r="D8" s="73">
        <v>117000</v>
      </c>
      <c r="E8" s="73">
        <f t="shared" ref="E8:E10" si="1">C8-D8</f>
        <v>-9000</v>
      </c>
    </row>
    <row r="9" spans="1:7" x14ac:dyDescent="0.25">
      <c r="A9" t="s">
        <v>27</v>
      </c>
      <c r="B9" s="73">
        <v>45000</v>
      </c>
      <c r="C9" s="73">
        <f t="shared" si="0"/>
        <v>54000</v>
      </c>
      <c r="D9" s="73">
        <v>45000</v>
      </c>
      <c r="E9" s="73">
        <f t="shared" si="1"/>
        <v>9000</v>
      </c>
    </row>
    <row r="10" spans="1:7" x14ac:dyDescent="0.25">
      <c r="A10" t="s">
        <v>206</v>
      </c>
      <c r="B10" s="73">
        <v>55000</v>
      </c>
      <c r="C10" s="73">
        <f>B10</f>
        <v>55000</v>
      </c>
      <c r="D10" s="73">
        <v>59000</v>
      </c>
      <c r="E10" s="73">
        <f t="shared" si="1"/>
        <v>-4000</v>
      </c>
    </row>
    <row r="11" spans="1:7" x14ac:dyDescent="0.25">
      <c r="A11" t="s">
        <v>134</v>
      </c>
      <c r="B11" s="73">
        <f>B6-SUM(B7:B10)</f>
        <v>20000</v>
      </c>
      <c r="C11" s="73">
        <f t="shared" ref="C11:D11" si="2">C6-SUM(C7:C10)</f>
        <v>35000</v>
      </c>
      <c r="D11" s="73">
        <f t="shared" si="2"/>
        <v>31000</v>
      </c>
      <c r="E11" s="73">
        <f>SUM(E6:E10)</f>
        <v>-4000</v>
      </c>
    </row>
    <row r="12" spans="1:7" x14ac:dyDescent="0.25">
      <c r="E12" s="73"/>
    </row>
    <row r="13" spans="1:7" x14ac:dyDescent="0.25">
      <c r="G13" s="113" t="str">
        <f>IF(E11=(D11-C11),"Correct","Incorrect")</f>
        <v>Correct</v>
      </c>
    </row>
  </sheetData>
  <conditionalFormatting sqref="E6:E11">
    <cfRule type="cellIs" dxfId="0" priority="1" operator="lessThan">
      <formula>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7C37F-0B98-4FBA-A5C5-4699DB8965FA}">
  <dimension ref="A1:H19"/>
  <sheetViews>
    <sheetView workbookViewId="0">
      <selection activeCell="G32" sqref="G32"/>
    </sheetView>
  </sheetViews>
  <sheetFormatPr defaultRowHeight="15" x14ac:dyDescent="0.25"/>
  <cols>
    <col min="1" max="1" width="30.28515625" bestFit="1" customWidth="1"/>
    <col min="2" max="2" width="17.28515625" bestFit="1" customWidth="1"/>
    <col min="3" max="3" width="13.5703125" bestFit="1" customWidth="1"/>
    <col min="4" max="4" width="12.28515625" bestFit="1" customWidth="1"/>
    <col min="6" max="6" width="21" customWidth="1"/>
    <col min="7" max="7" width="29.42578125" customWidth="1"/>
    <col min="8" max="8" width="12.5703125" bestFit="1" customWidth="1"/>
  </cols>
  <sheetData>
    <row r="1" spans="1:8" x14ac:dyDescent="0.25">
      <c r="A1" s="5" t="s">
        <v>9</v>
      </c>
      <c r="B1" s="8">
        <v>2333.3333333333335</v>
      </c>
      <c r="F1" s="9" t="s">
        <v>10</v>
      </c>
    </row>
    <row r="3" spans="1:8" x14ac:dyDescent="0.25">
      <c r="A3" s="5" t="s">
        <v>11</v>
      </c>
      <c r="B3" s="103">
        <v>325</v>
      </c>
      <c r="F3" s="10" t="s">
        <v>12</v>
      </c>
      <c r="G3" s="10" t="s">
        <v>13</v>
      </c>
      <c r="H3" s="10" t="s">
        <v>14</v>
      </c>
    </row>
    <row r="4" spans="1:8" x14ac:dyDescent="0.25">
      <c r="F4" s="11" t="s">
        <v>15</v>
      </c>
      <c r="G4" s="11" t="s">
        <v>15</v>
      </c>
      <c r="H4" s="104">
        <f>B1*B3</f>
        <v>758333.33333333337</v>
      </c>
    </row>
    <row r="5" spans="1:8" x14ac:dyDescent="0.25">
      <c r="A5" s="5" t="s">
        <v>16</v>
      </c>
      <c r="F5" s="11" t="s">
        <v>17</v>
      </c>
      <c r="G5" s="11" t="s">
        <v>18</v>
      </c>
      <c r="H5" s="104">
        <f>$B$1*D7</f>
        <v>163333.33333333334</v>
      </c>
    </row>
    <row r="6" spans="1:8" x14ac:dyDescent="0.25">
      <c r="B6" s="13" t="s">
        <v>19</v>
      </c>
      <c r="C6" s="13" t="s">
        <v>20</v>
      </c>
      <c r="D6" s="13" t="s">
        <v>21</v>
      </c>
      <c r="F6" s="11" t="s">
        <v>17</v>
      </c>
      <c r="G6" s="11" t="s">
        <v>22</v>
      </c>
      <c r="H6" s="104">
        <f t="shared" ref="H6:H7" si="0">$B$1*D8</f>
        <v>336000</v>
      </c>
    </row>
    <row r="7" spans="1:8" x14ac:dyDescent="0.25">
      <c r="A7" s="11" t="s">
        <v>23</v>
      </c>
      <c r="B7" s="12">
        <f>VLOOKUP(A7,'Cost Data'!A:C,3,0)</f>
        <v>7</v>
      </c>
      <c r="C7" s="104">
        <f>VLOOKUP(A7,'Cost Data'!E:G,3,0)</f>
        <v>10</v>
      </c>
      <c r="D7" s="104">
        <f>B7*C7</f>
        <v>70</v>
      </c>
      <c r="F7" s="11" t="s">
        <v>17</v>
      </c>
      <c r="G7" s="11" t="s">
        <v>24</v>
      </c>
      <c r="H7" s="104">
        <f t="shared" si="0"/>
        <v>84000</v>
      </c>
    </row>
    <row r="8" spans="1:8" x14ac:dyDescent="0.25">
      <c r="A8" s="11" t="s">
        <v>25</v>
      </c>
      <c r="B8" s="12">
        <f>VLOOKUP(A8,'Cost Data'!A:C,3,0)</f>
        <v>12</v>
      </c>
      <c r="C8" s="104">
        <f>VLOOKUP(A8,'Cost Data'!E:G,3,0)</f>
        <v>12</v>
      </c>
      <c r="D8" s="104">
        <f t="shared" ref="D8:D9" si="1">B8*C8</f>
        <v>144</v>
      </c>
      <c r="F8" s="11" t="s">
        <v>17</v>
      </c>
      <c r="G8" s="11" t="s">
        <v>26</v>
      </c>
      <c r="H8" s="104">
        <f>B11</f>
        <v>50000</v>
      </c>
    </row>
    <row r="9" spans="1:8" x14ac:dyDescent="0.25">
      <c r="A9" s="11" t="s">
        <v>27</v>
      </c>
      <c r="B9" s="12">
        <f>VLOOKUP(A9,'Cost Data'!A:C,3,0)</f>
        <v>12</v>
      </c>
      <c r="C9" s="104">
        <f>VLOOKUP(A9,'Cost Data'!E:G,3,0)</f>
        <v>3</v>
      </c>
      <c r="D9" s="104">
        <f t="shared" si="1"/>
        <v>36</v>
      </c>
      <c r="F9" s="11" t="s">
        <v>28</v>
      </c>
      <c r="G9" s="11" t="s">
        <v>29</v>
      </c>
      <c r="H9" s="104">
        <f>B12</f>
        <v>75000</v>
      </c>
    </row>
    <row r="10" spans="1:8" x14ac:dyDescent="0.25">
      <c r="H10" s="14"/>
    </row>
    <row r="11" spans="1:8" x14ac:dyDescent="0.25">
      <c r="A11" t="s">
        <v>26</v>
      </c>
      <c r="B11" s="105">
        <v>50000</v>
      </c>
      <c r="G11" s="11" t="s">
        <v>31</v>
      </c>
      <c r="H11" s="104">
        <f>(H4-SUM(H5:H7))/B1</f>
        <v>75</v>
      </c>
    </row>
    <row r="12" spans="1:8" x14ac:dyDescent="0.25">
      <c r="A12" t="s">
        <v>29</v>
      </c>
      <c r="B12" s="105">
        <v>75000</v>
      </c>
    </row>
    <row r="13" spans="1:8" x14ac:dyDescent="0.25">
      <c r="G13" s="11" t="s">
        <v>32</v>
      </c>
      <c r="H13" s="12">
        <f>SUM(H8:H9)/H11</f>
        <v>1666.6666666666667</v>
      </c>
    </row>
    <row r="14" spans="1:8" x14ac:dyDescent="0.25">
      <c r="G14" s="11" t="s">
        <v>33</v>
      </c>
      <c r="H14" s="12">
        <f>B1-H13</f>
        <v>666.66666666666674</v>
      </c>
    </row>
    <row r="15" spans="1:8" x14ac:dyDescent="0.25">
      <c r="G15" s="11" t="s">
        <v>34</v>
      </c>
      <c r="H15" s="106">
        <f>H14/B1</f>
        <v>0.28571428571428575</v>
      </c>
    </row>
    <row r="17" spans="7:8" x14ac:dyDescent="0.25">
      <c r="G17" s="11" t="s">
        <v>225</v>
      </c>
      <c r="H17" s="104">
        <f>H4-SUM(H5:H9)</f>
        <v>50000</v>
      </c>
    </row>
    <row r="19" spans="7:8" x14ac:dyDescent="0.25">
      <c r="G19" s="11" t="s">
        <v>35</v>
      </c>
      <c r="H19" s="12">
        <v>2333</v>
      </c>
    </row>
  </sheetData>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2BC94-4559-41FD-B9F9-9AA7EE505043}">
  <dimension ref="A1:G5"/>
  <sheetViews>
    <sheetView workbookViewId="0">
      <selection activeCell="E20" sqref="E20"/>
    </sheetView>
  </sheetViews>
  <sheetFormatPr defaultRowHeight="15" x14ac:dyDescent="0.25"/>
  <cols>
    <col min="1" max="1" width="16.7109375" bestFit="1" customWidth="1"/>
    <col min="2" max="2" width="10.85546875" bestFit="1" customWidth="1"/>
    <col min="3" max="3" width="3" bestFit="1" customWidth="1"/>
    <col min="5" max="5" width="16.7109375" bestFit="1" customWidth="1"/>
    <col min="6" max="6" width="5.7109375" bestFit="1" customWidth="1"/>
    <col min="7" max="7" width="6.5703125" bestFit="1" customWidth="1"/>
  </cols>
  <sheetData>
    <row r="1" spans="1:7" x14ac:dyDescent="0.25">
      <c r="A1" s="9" t="s">
        <v>36</v>
      </c>
      <c r="E1" s="9" t="s">
        <v>37</v>
      </c>
    </row>
    <row r="3" spans="1:7" x14ac:dyDescent="0.25">
      <c r="A3" t="s">
        <v>23</v>
      </c>
      <c r="B3" t="s">
        <v>38</v>
      </c>
      <c r="C3">
        <v>7</v>
      </c>
      <c r="E3" t="s">
        <v>23</v>
      </c>
      <c r="F3" t="s">
        <v>39</v>
      </c>
      <c r="G3" s="15">
        <v>10</v>
      </c>
    </row>
    <row r="4" spans="1:7" x14ac:dyDescent="0.25">
      <c r="A4" t="s">
        <v>25</v>
      </c>
      <c r="B4" t="s">
        <v>40</v>
      </c>
      <c r="C4">
        <v>12</v>
      </c>
      <c r="E4" t="s">
        <v>25</v>
      </c>
      <c r="F4" t="s">
        <v>41</v>
      </c>
      <c r="G4" s="15">
        <v>12</v>
      </c>
    </row>
    <row r="5" spans="1:7" x14ac:dyDescent="0.25">
      <c r="A5" t="s">
        <v>27</v>
      </c>
      <c r="B5" t="s">
        <v>40</v>
      </c>
      <c r="C5">
        <v>12</v>
      </c>
      <c r="E5" t="s">
        <v>27</v>
      </c>
      <c r="F5" t="s">
        <v>41</v>
      </c>
      <c r="G5" s="15">
        <v>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F25CF-B3B9-4864-953E-3E6659A10FBD}">
  <dimension ref="A1"/>
  <sheetViews>
    <sheetView workbookViewId="0">
      <selection activeCell="W27" sqref="W27"/>
    </sheetView>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6C414-7180-4FD1-B18F-7306214F1523}">
  <sheetPr>
    <tabColor rgb="FF079F39"/>
  </sheetPr>
  <dimension ref="A1:C29"/>
  <sheetViews>
    <sheetView workbookViewId="0">
      <selection activeCell="B19" sqref="B19"/>
    </sheetView>
  </sheetViews>
  <sheetFormatPr defaultRowHeight="15" x14ac:dyDescent="0.25"/>
  <cols>
    <col min="1" max="1" width="5.140625" style="1" customWidth="1"/>
    <col min="2" max="2" width="120.85546875" customWidth="1"/>
    <col min="3" max="3" width="9.140625" style="7"/>
  </cols>
  <sheetData>
    <row r="1" spans="1:3" ht="18.75" x14ac:dyDescent="0.25">
      <c r="A1" s="117" t="s">
        <v>105</v>
      </c>
      <c r="B1" s="117"/>
      <c r="C1" s="117"/>
    </row>
    <row r="2" spans="1:3" s="27" customFormat="1" ht="69.75" customHeight="1" x14ac:dyDescent="0.25">
      <c r="A2" s="116" t="s">
        <v>98</v>
      </c>
      <c r="B2" s="116"/>
      <c r="C2" s="116"/>
    </row>
    <row r="3" spans="1:3" x14ac:dyDescent="0.25">
      <c r="A3" s="118" t="s">
        <v>91</v>
      </c>
      <c r="B3" s="118"/>
      <c r="C3" s="118"/>
    </row>
    <row r="4" spans="1:3" ht="30" x14ac:dyDescent="0.25">
      <c r="A4" s="4" t="s">
        <v>1</v>
      </c>
      <c r="B4" s="21" t="s">
        <v>109</v>
      </c>
      <c r="C4" s="54" t="s">
        <v>2</v>
      </c>
    </row>
    <row r="6" spans="1:3" ht="30" x14ac:dyDescent="0.25">
      <c r="A6" s="4" t="s">
        <v>3</v>
      </c>
      <c r="B6" s="29" t="s">
        <v>230</v>
      </c>
      <c r="C6" s="7" t="s">
        <v>2</v>
      </c>
    </row>
    <row r="7" spans="1:3" x14ac:dyDescent="0.25">
      <c r="A7" s="26"/>
    </row>
    <row r="8" spans="1:3" x14ac:dyDescent="0.25">
      <c r="A8" s="4" t="s">
        <v>4</v>
      </c>
      <c r="B8" s="29" t="s">
        <v>100</v>
      </c>
      <c r="C8" s="7" t="s">
        <v>2</v>
      </c>
    </row>
    <row r="9" spans="1:3" x14ac:dyDescent="0.25">
      <c r="B9" s="1" t="s">
        <v>95</v>
      </c>
      <c r="C9" s="7" t="s">
        <v>6</v>
      </c>
    </row>
    <row r="10" spans="1:3" x14ac:dyDescent="0.25">
      <c r="B10" s="1" t="s">
        <v>97</v>
      </c>
      <c r="C10" s="7" t="s">
        <v>93</v>
      </c>
    </row>
    <row r="11" spans="1:3" x14ac:dyDescent="0.25">
      <c r="B11" s="1"/>
    </row>
    <row r="12" spans="1:3" x14ac:dyDescent="0.25">
      <c r="A12" s="4" t="s">
        <v>7</v>
      </c>
      <c r="B12" s="30" t="s">
        <v>101</v>
      </c>
    </row>
    <row r="13" spans="1:3" x14ac:dyDescent="0.25">
      <c r="A13" s="4"/>
      <c r="B13" s="21" t="s">
        <v>96</v>
      </c>
    </row>
    <row r="14" spans="1:3" ht="30" x14ac:dyDescent="0.25">
      <c r="B14" s="21" t="s">
        <v>102</v>
      </c>
      <c r="C14" s="7" t="s">
        <v>93</v>
      </c>
    </row>
    <row r="15" spans="1:3" x14ac:dyDescent="0.25">
      <c r="B15" s="1" t="s">
        <v>94</v>
      </c>
    </row>
    <row r="16" spans="1:3" x14ac:dyDescent="0.25">
      <c r="B16" t="s">
        <v>103</v>
      </c>
      <c r="C16" s="7" t="s">
        <v>93</v>
      </c>
    </row>
    <row r="17" spans="1:3" s="1" customFormat="1" x14ac:dyDescent="0.25">
      <c r="B17" t="s">
        <v>234</v>
      </c>
      <c r="C17" s="7" t="s">
        <v>93</v>
      </c>
    </row>
    <row r="18" spans="1:3" s="1" customFormat="1" x14ac:dyDescent="0.25">
      <c r="A18" s="18"/>
      <c r="B18" t="s">
        <v>104</v>
      </c>
      <c r="C18" s="7" t="s">
        <v>93</v>
      </c>
    </row>
    <row r="19" spans="1:3" s="1" customFormat="1" x14ac:dyDescent="0.25">
      <c r="A19" s="18"/>
      <c r="B19"/>
      <c r="C19" s="7"/>
    </row>
    <row r="20" spans="1:3" s="1" customFormat="1" x14ac:dyDescent="0.25">
      <c r="A20" s="18"/>
      <c r="B20"/>
      <c r="C20" s="7"/>
    </row>
    <row r="21" spans="1:3" s="1" customFormat="1" x14ac:dyDescent="0.25">
      <c r="A21" s="18"/>
      <c r="B21" s="19"/>
      <c r="C21" s="7"/>
    </row>
    <row r="22" spans="1:3" s="1" customFormat="1" x14ac:dyDescent="0.25">
      <c r="A22" s="3"/>
      <c r="B22"/>
      <c r="C22" s="7"/>
    </row>
    <row r="23" spans="1:3" s="1" customFormat="1" x14ac:dyDescent="0.25">
      <c r="A23" s="2"/>
      <c r="B23" s="16"/>
      <c r="C23" s="7"/>
    </row>
    <row r="24" spans="1:3" s="1" customFormat="1" x14ac:dyDescent="0.25">
      <c r="A24" s="18"/>
      <c r="B24" s="20"/>
      <c r="C24" s="7"/>
    </row>
    <row r="25" spans="1:3" s="1" customFormat="1" x14ac:dyDescent="0.25">
      <c r="A25" s="3"/>
      <c r="B25"/>
      <c r="C25" s="7"/>
    </row>
    <row r="26" spans="1:3" x14ac:dyDescent="0.25">
      <c r="B26" s="41"/>
    </row>
    <row r="29" spans="1:3" x14ac:dyDescent="0.25">
      <c r="B29" s="41"/>
    </row>
  </sheetData>
  <mergeCells count="3">
    <mergeCell ref="A2:C2"/>
    <mergeCell ref="A3:C3"/>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8111-A95D-4373-A280-7F79084E7CAA}">
  <dimension ref="A3:B7"/>
  <sheetViews>
    <sheetView workbookViewId="0"/>
  </sheetViews>
  <sheetFormatPr defaultRowHeight="15" x14ac:dyDescent="0.25"/>
  <cols>
    <col min="1" max="1" width="13.140625" bestFit="1" customWidth="1"/>
    <col min="2" max="2" width="16.85546875" bestFit="1" customWidth="1"/>
  </cols>
  <sheetData>
    <row r="3" spans="1:2" x14ac:dyDescent="0.25">
      <c r="A3" s="107" t="s">
        <v>231</v>
      </c>
      <c r="B3" t="s">
        <v>233</v>
      </c>
    </row>
    <row r="4" spans="1:2" x14ac:dyDescent="0.25">
      <c r="A4" s="33" t="s">
        <v>76</v>
      </c>
      <c r="B4">
        <v>124226.40000000001</v>
      </c>
    </row>
    <row r="5" spans="1:2" x14ac:dyDescent="0.25">
      <c r="A5" s="33" t="s">
        <v>77</v>
      </c>
      <c r="B5">
        <v>111290.39999999998</v>
      </c>
    </row>
    <row r="6" spans="1:2" x14ac:dyDescent="0.25">
      <c r="A6" s="33" t="s">
        <v>78</v>
      </c>
      <c r="B6">
        <v>110311.19999999998</v>
      </c>
    </row>
    <row r="7" spans="1:2" x14ac:dyDescent="0.25">
      <c r="A7" s="33" t="s">
        <v>232</v>
      </c>
      <c r="B7">
        <v>345828</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544E1-C103-44F8-A104-17178BE40ECB}">
  <dimension ref="A2:J392"/>
  <sheetViews>
    <sheetView topLeftCell="A6" workbookViewId="0">
      <selection activeCell="L29" sqref="L29"/>
    </sheetView>
  </sheetViews>
  <sheetFormatPr defaultRowHeight="15" x14ac:dyDescent="0.25"/>
  <cols>
    <col min="1" max="1" width="13.28515625" customWidth="1"/>
    <col min="2" max="2" width="29.140625" customWidth="1"/>
    <col min="3" max="3" width="9.85546875" bestFit="1" customWidth="1"/>
    <col min="4" max="4" width="18.42578125" customWidth="1"/>
    <col min="5" max="5" width="21.42578125" customWidth="1"/>
    <col min="6" max="6" width="11" bestFit="1" customWidth="1"/>
    <col min="7" max="7" width="11" customWidth="1"/>
    <col min="8" max="8" width="14" bestFit="1" customWidth="1"/>
    <col min="9" max="9" width="14" customWidth="1"/>
    <col min="10" max="10" width="14" bestFit="1" customWidth="1"/>
    <col min="11" max="11" width="10.42578125" bestFit="1" customWidth="1"/>
    <col min="12" max="12" width="12.5703125" bestFit="1" customWidth="1"/>
    <col min="14" max="15" width="26.5703125" bestFit="1" customWidth="1"/>
    <col min="20" max="20" width="9" bestFit="1" customWidth="1"/>
  </cols>
  <sheetData>
    <row r="2" spans="1:10" x14ac:dyDescent="0.25">
      <c r="A2" t="s">
        <v>44</v>
      </c>
      <c r="H2" s="35" t="s">
        <v>45</v>
      </c>
      <c r="I2" s="36">
        <v>0.2</v>
      </c>
    </row>
    <row r="4" spans="1:10" x14ac:dyDescent="0.25">
      <c r="A4" s="119" t="s">
        <v>92</v>
      </c>
      <c r="B4" s="119"/>
      <c r="C4" s="119"/>
      <c r="D4" s="119"/>
      <c r="E4" s="119"/>
      <c r="F4" s="119"/>
      <c r="G4" s="119"/>
      <c r="H4" s="119"/>
      <c r="I4" s="119"/>
      <c r="J4" s="119"/>
    </row>
    <row r="6" spans="1:10" x14ac:dyDescent="0.25">
      <c r="A6" s="5" t="s">
        <v>46</v>
      </c>
      <c r="B6" s="5" t="s">
        <v>47</v>
      </c>
      <c r="C6" s="5" t="s">
        <v>48</v>
      </c>
      <c r="D6" s="5" t="s">
        <v>49</v>
      </c>
      <c r="E6" s="5" t="s">
        <v>50</v>
      </c>
      <c r="F6" s="5" t="s">
        <v>51</v>
      </c>
      <c r="G6" s="5" t="s">
        <v>52</v>
      </c>
      <c r="H6" s="31" t="s">
        <v>53</v>
      </c>
      <c r="I6" s="31" t="s">
        <v>54</v>
      </c>
      <c r="J6" s="31" t="s">
        <v>99</v>
      </c>
    </row>
    <row r="7" spans="1:10" x14ac:dyDescent="0.25">
      <c r="A7" s="32" t="s">
        <v>76</v>
      </c>
      <c r="B7" s="32" t="s">
        <v>55</v>
      </c>
      <c r="C7" s="37" t="s">
        <v>56</v>
      </c>
      <c r="D7" s="37">
        <v>46</v>
      </c>
      <c r="E7" s="32" t="s">
        <v>57</v>
      </c>
      <c r="F7" s="37">
        <v>100624</v>
      </c>
      <c r="G7" s="32">
        <f>VLOOKUP(C7,Prices!A:C,3,0)</f>
        <v>25</v>
      </c>
      <c r="H7" s="32">
        <f>D7*G7</f>
        <v>1150</v>
      </c>
      <c r="I7" s="32">
        <f>H7*$I$2</f>
        <v>230</v>
      </c>
      <c r="J7" s="32">
        <f>H7+I7</f>
        <v>1380</v>
      </c>
    </row>
    <row r="8" spans="1:10" x14ac:dyDescent="0.25">
      <c r="A8" s="32" t="s">
        <v>76</v>
      </c>
      <c r="B8" s="32" t="s">
        <v>55</v>
      </c>
      <c r="C8" s="37" t="s">
        <v>56</v>
      </c>
      <c r="D8" s="37">
        <v>47</v>
      </c>
      <c r="E8" s="32" t="s">
        <v>58</v>
      </c>
      <c r="F8" s="37">
        <v>100625</v>
      </c>
      <c r="G8" s="32">
        <f>VLOOKUP(C8,Prices!A:C,3,0)</f>
        <v>25</v>
      </c>
      <c r="H8" s="32">
        <f t="shared" ref="H8:H71" si="0">D8*G8</f>
        <v>1175</v>
      </c>
      <c r="I8" s="32">
        <f t="shared" ref="I8:I71" si="1">H8*$I$2</f>
        <v>235</v>
      </c>
      <c r="J8" s="32">
        <f t="shared" ref="J8:J71" si="2">H8+I8</f>
        <v>1410</v>
      </c>
    </row>
    <row r="9" spans="1:10" x14ac:dyDescent="0.25">
      <c r="A9" s="32" t="s">
        <v>76</v>
      </c>
      <c r="B9" s="32" t="s">
        <v>55</v>
      </c>
      <c r="C9" s="37" t="s">
        <v>56</v>
      </c>
      <c r="D9" s="37">
        <v>34</v>
      </c>
      <c r="E9" s="32" t="s">
        <v>59</v>
      </c>
      <c r="F9" s="37">
        <v>100626</v>
      </c>
      <c r="G9" s="32">
        <f>VLOOKUP(C9,Prices!A:C,3,0)</f>
        <v>25</v>
      </c>
      <c r="H9" s="32">
        <f t="shared" si="0"/>
        <v>850</v>
      </c>
      <c r="I9" s="32">
        <f t="shared" si="1"/>
        <v>170</v>
      </c>
      <c r="J9" s="32">
        <f t="shared" si="2"/>
        <v>1020</v>
      </c>
    </row>
    <row r="10" spans="1:10" x14ac:dyDescent="0.25">
      <c r="A10" s="32" t="s">
        <v>76</v>
      </c>
      <c r="B10" s="32" t="s">
        <v>55</v>
      </c>
      <c r="C10" s="37" t="s">
        <v>56</v>
      </c>
      <c r="D10" s="37">
        <v>42</v>
      </c>
      <c r="E10" s="32" t="s">
        <v>60</v>
      </c>
      <c r="F10" s="37">
        <v>100627</v>
      </c>
      <c r="G10" s="32">
        <f>VLOOKUP(C10,Prices!A:C,3,0)</f>
        <v>25</v>
      </c>
      <c r="H10" s="32">
        <f t="shared" si="0"/>
        <v>1050</v>
      </c>
      <c r="I10" s="32">
        <f t="shared" si="1"/>
        <v>210</v>
      </c>
      <c r="J10" s="32">
        <f t="shared" si="2"/>
        <v>1260</v>
      </c>
    </row>
    <row r="11" spans="1:10" x14ac:dyDescent="0.25">
      <c r="A11" s="32" t="s">
        <v>76</v>
      </c>
      <c r="B11" s="32" t="s">
        <v>55</v>
      </c>
      <c r="C11" s="37" t="s">
        <v>56</v>
      </c>
      <c r="D11" s="37">
        <v>11</v>
      </c>
      <c r="E11" s="32" t="s">
        <v>58</v>
      </c>
      <c r="F11" s="37">
        <v>100628</v>
      </c>
      <c r="G11" s="32">
        <f>VLOOKUP(C11,Prices!A:C,3,0)</f>
        <v>25</v>
      </c>
      <c r="H11" s="32">
        <f t="shared" si="0"/>
        <v>275</v>
      </c>
      <c r="I11" s="32">
        <f t="shared" si="1"/>
        <v>55</v>
      </c>
      <c r="J11" s="32">
        <f t="shared" si="2"/>
        <v>330</v>
      </c>
    </row>
    <row r="12" spans="1:10" x14ac:dyDescent="0.25">
      <c r="A12" s="32" t="s">
        <v>76</v>
      </c>
      <c r="B12" s="32" t="s">
        <v>55</v>
      </c>
      <c r="C12" s="37" t="s">
        <v>56</v>
      </c>
      <c r="D12" s="37">
        <v>44</v>
      </c>
      <c r="E12" s="32" t="s">
        <v>61</v>
      </c>
      <c r="F12" s="37">
        <v>100629</v>
      </c>
      <c r="G12" s="32">
        <f>VLOOKUP(C12,Prices!A:C,3,0)</f>
        <v>25</v>
      </c>
      <c r="H12" s="32">
        <f t="shared" si="0"/>
        <v>1100</v>
      </c>
      <c r="I12" s="32">
        <f t="shared" si="1"/>
        <v>220</v>
      </c>
      <c r="J12" s="32">
        <f t="shared" si="2"/>
        <v>1320</v>
      </c>
    </row>
    <row r="13" spans="1:10" x14ac:dyDescent="0.25">
      <c r="A13" s="32" t="s">
        <v>76</v>
      </c>
      <c r="B13" s="32" t="s">
        <v>55</v>
      </c>
      <c r="C13" s="37" t="s">
        <v>56</v>
      </c>
      <c r="D13" s="37">
        <v>39</v>
      </c>
      <c r="E13" s="32" t="s">
        <v>60</v>
      </c>
      <c r="F13" s="37">
        <v>100630</v>
      </c>
      <c r="G13" s="32">
        <f>VLOOKUP(C13,Prices!A:C,3,0)</f>
        <v>25</v>
      </c>
      <c r="H13" s="32">
        <f t="shared" si="0"/>
        <v>975</v>
      </c>
      <c r="I13" s="32">
        <f t="shared" si="1"/>
        <v>195</v>
      </c>
      <c r="J13" s="32">
        <f t="shared" si="2"/>
        <v>1170</v>
      </c>
    </row>
    <row r="14" spans="1:10" x14ac:dyDescent="0.25">
      <c r="A14" s="32" t="s">
        <v>76</v>
      </c>
      <c r="B14" s="32" t="s">
        <v>55</v>
      </c>
      <c r="C14" s="37" t="s">
        <v>56</v>
      </c>
      <c r="D14" s="37">
        <v>43</v>
      </c>
      <c r="E14" s="32" t="s">
        <v>57</v>
      </c>
      <c r="F14" s="37">
        <v>100631</v>
      </c>
      <c r="G14" s="32">
        <f>VLOOKUP(C14,Prices!A:C,3,0)</f>
        <v>25</v>
      </c>
      <c r="H14" s="32">
        <f t="shared" si="0"/>
        <v>1075</v>
      </c>
      <c r="I14" s="32">
        <f t="shared" si="1"/>
        <v>215</v>
      </c>
      <c r="J14" s="32">
        <f t="shared" si="2"/>
        <v>1290</v>
      </c>
    </row>
    <row r="15" spans="1:10" x14ac:dyDescent="0.25">
      <c r="A15" s="32" t="s">
        <v>76</v>
      </c>
      <c r="B15" s="32" t="s">
        <v>62</v>
      </c>
      <c r="C15" s="37" t="s">
        <v>63</v>
      </c>
      <c r="D15" s="37">
        <v>13</v>
      </c>
      <c r="E15" s="32" t="s">
        <v>57</v>
      </c>
      <c r="F15" s="37">
        <v>100632</v>
      </c>
      <c r="G15" s="32">
        <f>VLOOKUP(C15,Prices!A:C,3,0)</f>
        <v>28</v>
      </c>
      <c r="H15" s="32">
        <f t="shared" si="0"/>
        <v>364</v>
      </c>
      <c r="I15" s="32">
        <f t="shared" si="1"/>
        <v>72.8</v>
      </c>
      <c r="J15" s="32">
        <f t="shared" si="2"/>
        <v>436.8</v>
      </c>
    </row>
    <row r="16" spans="1:10" x14ac:dyDescent="0.25">
      <c r="A16" s="32" t="s">
        <v>76</v>
      </c>
      <c r="B16" s="32" t="s">
        <v>62</v>
      </c>
      <c r="C16" s="37" t="s">
        <v>63</v>
      </c>
      <c r="D16" s="37">
        <v>12</v>
      </c>
      <c r="E16" s="32" t="s">
        <v>58</v>
      </c>
      <c r="F16" s="37">
        <v>100633</v>
      </c>
      <c r="G16" s="32">
        <f>VLOOKUP(C16,Prices!A:C,3,0)</f>
        <v>28</v>
      </c>
      <c r="H16" s="32">
        <f t="shared" si="0"/>
        <v>336</v>
      </c>
      <c r="I16" s="32">
        <f t="shared" si="1"/>
        <v>67.2</v>
      </c>
      <c r="J16" s="32">
        <f t="shared" si="2"/>
        <v>403.2</v>
      </c>
    </row>
    <row r="17" spans="1:10" x14ac:dyDescent="0.25">
      <c r="A17" s="32" t="s">
        <v>76</v>
      </c>
      <c r="B17" s="32" t="s">
        <v>62</v>
      </c>
      <c r="C17" s="37" t="s">
        <v>63</v>
      </c>
      <c r="D17" s="37">
        <v>6</v>
      </c>
      <c r="E17" s="32" t="s">
        <v>59</v>
      </c>
      <c r="F17" s="37">
        <v>100634</v>
      </c>
      <c r="G17" s="32">
        <f>VLOOKUP(C17,Prices!A:C,3,0)</f>
        <v>28</v>
      </c>
      <c r="H17" s="32">
        <f t="shared" si="0"/>
        <v>168</v>
      </c>
      <c r="I17" s="32">
        <f t="shared" si="1"/>
        <v>33.6</v>
      </c>
      <c r="J17" s="32">
        <f t="shared" si="2"/>
        <v>201.6</v>
      </c>
    </row>
    <row r="18" spans="1:10" x14ac:dyDescent="0.25">
      <c r="A18" s="32" t="s">
        <v>76</v>
      </c>
      <c r="B18" s="32" t="s">
        <v>62</v>
      </c>
      <c r="C18" s="37" t="s">
        <v>63</v>
      </c>
      <c r="D18" s="37">
        <v>49</v>
      </c>
      <c r="E18" s="32" t="s">
        <v>60</v>
      </c>
      <c r="F18" s="37">
        <v>100635</v>
      </c>
      <c r="G18" s="32">
        <f>VLOOKUP(C18,Prices!A:C,3,0)</f>
        <v>28</v>
      </c>
      <c r="H18" s="32">
        <f t="shared" si="0"/>
        <v>1372</v>
      </c>
      <c r="I18" s="32">
        <f t="shared" si="1"/>
        <v>274.40000000000003</v>
      </c>
      <c r="J18" s="32">
        <f t="shared" si="2"/>
        <v>1646.4</v>
      </c>
    </row>
    <row r="19" spans="1:10" x14ac:dyDescent="0.25">
      <c r="A19" s="32" t="s">
        <v>76</v>
      </c>
      <c r="B19" s="32" t="s">
        <v>62</v>
      </c>
      <c r="C19" s="37" t="s">
        <v>63</v>
      </c>
      <c r="D19" s="37">
        <v>12</v>
      </c>
      <c r="E19" s="32" t="s">
        <v>58</v>
      </c>
      <c r="F19" s="37">
        <v>100636</v>
      </c>
      <c r="G19" s="32">
        <f>VLOOKUP(C19,Prices!A:C,3,0)</f>
        <v>28</v>
      </c>
      <c r="H19" s="32">
        <f t="shared" si="0"/>
        <v>336</v>
      </c>
      <c r="I19" s="32">
        <f t="shared" si="1"/>
        <v>67.2</v>
      </c>
      <c r="J19" s="32">
        <f t="shared" si="2"/>
        <v>403.2</v>
      </c>
    </row>
    <row r="20" spans="1:10" x14ac:dyDescent="0.25">
      <c r="A20" s="32" t="s">
        <v>76</v>
      </c>
      <c r="B20" s="32" t="s">
        <v>62</v>
      </c>
      <c r="C20" s="37" t="s">
        <v>63</v>
      </c>
      <c r="D20" s="37">
        <v>11</v>
      </c>
      <c r="E20" s="32" t="s">
        <v>61</v>
      </c>
      <c r="F20" s="37">
        <v>100637</v>
      </c>
      <c r="G20" s="32">
        <f>VLOOKUP(C20,Prices!A:C,3,0)</f>
        <v>28</v>
      </c>
      <c r="H20" s="32">
        <f t="shared" si="0"/>
        <v>308</v>
      </c>
      <c r="I20" s="32">
        <f t="shared" si="1"/>
        <v>61.6</v>
      </c>
      <c r="J20" s="32">
        <f t="shared" si="2"/>
        <v>369.6</v>
      </c>
    </row>
    <row r="21" spans="1:10" x14ac:dyDescent="0.25">
      <c r="A21" s="32" t="s">
        <v>76</v>
      </c>
      <c r="B21" s="32" t="s">
        <v>62</v>
      </c>
      <c r="C21" s="37" t="s">
        <v>63</v>
      </c>
      <c r="D21" s="37">
        <v>39</v>
      </c>
      <c r="E21" s="32" t="s">
        <v>60</v>
      </c>
      <c r="F21" s="37">
        <v>100638</v>
      </c>
      <c r="G21" s="32">
        <f>VLOOKUP(C21,Prices!A:C,3,0)</f>
        <v>28</v>
      </c>
      <c r="H21" s="32">
        <f t="shared" si="0"/>
        <v>1092</v>
      </c>
      <c r="I21" s="32">
        <f t="shared" si="1"/>
        <v>218.4</v>
      </c>
      <c r="J21" s="32">
        <f t="shared" si="2"/>
        <v>1310.4000000000001</v>
      </c>
    </row>
    <row r="22" spans="1:10" x14ac:dyDescent="0.25">
      <c r="A22" s="32" t="s">
        <v>76</v>
      </c>
      <c r="B22" s="32" t="s">
        <v>62</v>
      </c>
      <c r="C22" s="37" t="s">
        <v>63</v>
      </c>
      <c r="D22" s="37">
        <v>8</v>
      </c>
      <c r="E22" s="32" t="s">
        <v>57</v>
      </c>
      <c r="F22" s="37">
        <v>100639</v>
      </c>
      <c r="G22" s="32">
        <f>VLOOKUP(C22,Prices!A:C,3,0)</f>
        <v>28</v>
      </c>
      <c r="H22" s="32">
        <f t="shared" si="0"/>
        <v>224</v>
      </c>
      <c r="I22" s="32">
        <f t="shared" si="1"/>
        <v>44.800000000000004</v>
      </c>
      <c r="J22" s="32">
        <f t="shared" si="2"/>
        <v>268.8</v>
      </c>
    </row>
    <row r="23" spans="1:10" x14ac:dyDescent="0.25">
      <c r="A23" s="32" t="s">
        <v>76</v>
      </c>
      <c r="B23" s="32" t="s">
        <v>64</v>
      </c>
      <c r="C23" s="37" t="s">
        <v>65</v>
      </c>
      <c r="D23" s="37">
        <v>37</v>
      </c>
      <c r="E23" s="32" t="s">
        <v>57</v>
      </c>
      <c r="F23" s="37">
        <v>100640</v>
      </c>
      <c r="G23" s="32">
        <f>VLOOKUP(C23,Prices!A:C,3,0)</f>
        <v>33</v>
      </c>
      <c r="H23" s="32">
        <f t="shared" si="0"/>
        <v>1221</v>
      </c>
      <c r="I23" s="32">
        <f t="shared" si="1"/>
        <v>244.20000000000002</v>
      </c>
      <c r="J23" s="32">
        <f t="shared" si="2"/>
        <v>1465.2</v>
      </c>
    </row>
    <row r="24" spans="1:10" x14ac:dyDescent="0.25">
      <c r="A24" s="32" t="s">
        <v>76</v>
      </c>
      <c r="B24" s="32" t="s">
        <v>64</v>
      </c>
      <c r="C24" s="37" t="s">
        <v>65</v>
      </c>
      <c r="D24" s="37">
        <v>15</v>
      </c>
      <c r="E24" s="32" t="s">
        <v>58</v>
      </c>
      <c r="F24" s="37">
        <v>100641</v>
      </c>
      <c r="G24" s="32">
        <f>VLOOKUP(C24,Prices!A:C,3,0)</f>
        <v>33</v>
      </c>
      <c r="H24" s="32">
        <f t="shared" si="0"/>
        <v>495</v>
      </c>
      <c r="I24" s="32">
        <f t="shared" si="1"/>
        <v>99</v>
      </c>
      <c r="J24" s="32">
        <f t="shared" si="2"/>
        <v>594</v>
      </c>
    </row>
    <row r="25" spans="1:10" x14ac:dyDescent="0.25">
      <c r="A25" s="32" t="s">
        <v>76</v>
      </c>
      <c r="B25" s="32" t="s">
        <v>64</v>
      </c>
      <c r="C25" s="37" t="s">
        <v>65</v>
      </c>
      <c r="D25" s="37">
        <v>48</v>
      </c>
      <c r="E25" s="32" t="s">
        <v>59</v>
      </c>
      <c r="F25" s="37">
        <v>100642</v>
      </c>
      <c r="G25" s="32">
        <f>VLOOKUP(C25,Prices!A:C,3,0)</f>
        <v>33</v>
      </c>
      <c r="H25" s="32">
        <f t="shared" si="0"/>
        <v>1584</v>
      </c>
      <c r="I25" s="32">
        <f t="shared" si="1"/>
        <v>316.8</v>
      </c>
      <c r="J25" s="32">
        <f t="shared" si="2"/>
        <v>1900.8</v>
      </c>
    </row>
    <row r="26" spans="1:10" x14ac:dyDescent="0.25">
      <c r="A26" s="32" t="s">
        <v>76</v>
      </c>
      <c r="B26" s="32" t="s">
        <v>64</v>
      </c>
      <c r="C26" s="37" t="s">
        <v>65</v>
      </c>
      <c r="D26" s="37">
        <v>24</v>
      </c>
      <c r="E26" s="32" t="s">
        <v>60</v>
      </c>
      <c r="F26" s="37">
        <v>100643</v>
      </c>
      <c r="G26" s="32">
        <f>VLOOKUP(C26,Prices!A:C,3,0)</f>
        <v>33</v>
      </c>
      <c r="H26" s="32">
        <f t="shared" si="0"/>
        <v>792</v>
      </c>
      <c r="I26" s="32">
        <f t="shared" si="1"/>
        <v>158.4</v>
      </c>
      <c r="J26" s="32">
        <f t="shared" si="2"/>
        <v>950.4</v>
      </c>
    </row>
    <row r="27" spans="1:10" x14ac:dyDescent="0.25">
      <c r="A27" s="32" t="s">
        <v>76</v>
      </c>
      <c r="B27" s="32" t="s">
        <v>64</v>
      </c>
      <c r="C27" s="37" t="s">
        <v>65</v>
      </c>
      <c r="D27" s="37">
        <v>16</v>
      </c>
      <c r="E27" s="32" t="s">
        <v>58</v>
      </c>
      <c r="F27" s="37">
        <v>100644</v>
      </c>
      <c r="G27" s="32">
        <f>VLOOKUP(C27,Prices!A:C,3,0)</f>
        <v>33</v>
      </c>
      <c r="H27" s="32">
        <f t="shared" si="0"/>
        <v>528</v>
      </c>
      <c r="I27" s="32">
        <f t="shared" si="1"/>
        <v>105.60000000000001</v>
      </c>
      <c r="J27" s="32">
        <f t="shared" si="2"/>
        <v>633.6</v>
      </c>
    </row>
    <row r="28" spans="1:10" x14ac:dyDescent="0.25">
      <c r="A28" s="32" t="s">
        <v>76</v>
      </c>
      <c r="B28" s="32" t="s">
        <v>64</v>
      </c>
      <c r="C28" s="37" t="s">
        <v>65</v>
      </c>
      <c r="D28" s="37">
        <v>25</v>
      </c>
      <c r="E28" s="32" t="s">
        <v>61</v>
      </c>
      <c r="F28" s="37">
        <v>100645</v>
      </c>
      <c r="G28" s="32">
        <f>VLOOKUP(C28,Prices!A:C,3,0)</f>
        <v>33</v>
      </c>
      <c r="H28" s="32">
        <f t="shared" si="0"/>
        <v>825</v>
      </c>
      <c r="I28" s="32">
        <f t="shared" si="1"/>
        <v>165</v>
      </c>
      <c r="J28" s="32">
        <f t="shared" si="2"/>
        <v>990</v>
      </c>
    </row>
    <row r="29" spans="1:10" x14ac:dyDescent="0.25">
      <c r="A29" s="32" t="s">
        <v>76</v>
      </c>
      <c r="B29" s="32" t="s">
        <v>64</v>
      </c>
      <c r="C29" s="37" t="s">
        <v>65</v>
      </c>
      <c r="D29" s="37">
        <v>37</v>
      </c>
      <c r="E29" s="32" t="s">
        <v>60</v>
      </c>
      <c r="F29" s="37">
        <v>100646</v>
      </c>
      <c r="G29" s="32">
        <f>VLOOKUP(C29,Prices!A:C,3,0)</f>
        <v>33</v>
      </c>
      <c r="H29" s="32">
        <f t="shared" si="0"/>
        <v>1221</v>
      </c>
      <c r="I29" s="32">
        <f t="shared" si="1"/>
        <v>244.20000000000002</v>
      </c>
      <c r="J29" s="32">
        <f t="shared" si="2"/>
        <v>1465.2</v>
      </c>
    </row>
    <row r="30" spans="1:10" x14ac:dyDescent="0.25">
      <c r="A30" s="32" t="s">
        <v>76</v>
      </c>
      <c r="B30" s="32" t="s">
        <v>64</v>
      </c>
      <c r="C30" s="37" t="s">
        <v>65</v>
      </c>
      <c r="D30" s="37">
        <v>25</v>
      </c>
      <c r="E30" s="32" t="s">
        <v>57</v>
      </c>
      <c r="F30" s="37">
        <v>100647</v>
      </c>
      <c r="G30" s="32">
        <f>VLOOKUP(C30,Prices!A:C,3,0)</f>
        <v>33</v>
      </c>
      <c r="H30" s="32">
        <f t="shared" si="0"/>
        <v>825</v>
      </c>
      <c r="I30" s="32">
        <f t="shared" si="1"/>
        <v>165</v>
      </c>
      <c r="J30" s="32">
        <f t="shared" si="2"/>
        <v>990</v>
      </c>
    </row>
    <row r="31" spans="1:10" x14ac:dyDescent="0.25">
      <c r="A31" s="32" t="s">
        <v>76</v>
      </c>
      <c r="B31" s="32" t="s">
        <v>66</v>
      </c>
      <c r="C31" s="37" t="s">
        <v>67</v>
      </c>
      <c r="D31" s="37">
        <v>48</v>
      </c>
      <c r="E31" s="32" t="s">
        <v>57</v>
      </c>
      <c r="F31" s="37">
        <v>100648</v>
      </c>
      <c r="G31" s="32">
        <f>VLOOKUP(C31,Prices!A:C,3,0)</f>
        <v>35</v>
      </c>
      <c r="H31" s="32">
        <f t="shared" si="0"/>
        <v>1680</v>
      </c>
      <c r="I31" s="32">
        <f t="shared" si="1"/>
        <v>336</v>
      </c>
      <c r="J31" s="32">
        <f t="shared" si="2"/>
        <v>2016</v>
      </c>
    </row>
    <row r="32" spans="1:10" x14ac:dyDescent="0.25">
      <c r="A32" s="32" t="s">
        <v>76</v>
      </c>
      <c r="B32" s="32" t="s">
        <v>66</v>
      </c>
      <c r="C32" s="37" t="s">
        <v>67</v>
      </c>
      <c r="D32" s="37">
        <v>15</v>
      </c>
      <c r="E32" s="32" t="s">
        <v>58</v>
      </c>
      <c r="F32" s="37">
        <v>100649</v>
      </c>
      <c r="G32" s="32">
        <f>VLOOKUP(C32,Prices!A:C,3,0)</f>
        <v>35</v>
      </c>
      <c r="H32" s="32">
        <f t="shared" si="0"/>
        <v>525</v>
      </c>
      <c r="I32" s="32">
        <f t="shared" si="1"/>
        <v>105</v>
      </c>
      <c r="J32" s="32">
        <f t="shared" si="2"/>
        <v>630</v>
      </c>
    </row>
    <row r="33" spans="1:10" x14ac:dyDescent="0.25">
      <c r="A33" s="32" t="s">
        <v>76</v>
      </c>
      <c r="B33" s="32" t="s">
        <v>66</v>
      </c>
      <c r="C33" s="37" t="s">
        <v>67</v>
      </c>
      <c r="D33" s="37">
        <v>30</v>
      </c>
      <c r="E33" s="32" t="s">
        <v>59</v>
      </c>
      <c r="F33" s="37">
        <v>100650</v>
      </c>
      <c r="G33" s="32">
        <f>VLOOKUP(C33,Prices!A:C,3,0)</f>
        <v>35</v>
      </c>
      <c r="H33" s="32">
        <f t="shared" si="0"/>
        <v>1050</v>
      </c>
      <c r="I33" s="32">
        <f t="shared" si="1"/>
        <v>210</v>
      </c>
      <c r="J33" s="32">
        <f t="shared" si="2"/>
        <v>1260</v>
      </c>
    </row>
    <row r="34" spans="1:10" x14ac:dyDescent="0.25">
      <c r="A34" s="32" t="s">
        <v>76</v>
      </c>
      <c r="B34" s="32" t="s">
        <v>66</v>
      </c>
      <c r="C34" s="37" t="s">
        <v>67</v>
      </c>
      <c r="D34" s="37">
        <v>21</v>
      </c>
      <c r="E34" s="32" t="s">
        <v>60</v>
      </c>
      <c r="F34" s="37">
        <v>100651</v>
      </c>
      <c r="G34" s="32">
        <f>VLOOKUP(C34,Prices!A:C,3,0)</f>
        <v>35</v>
      </c>
      <c r="H34" s="32">
        <f t="shared" si="0"/>
        <v>735</v>
      </c>
      <c r="I34" s="32">
        <f t="shared" si="1"/>
        <v>147</v>
      </c>
      <c r="J34" s="32">
        <f t="shared" si="2"/>
        <v>882</v>
      </c>
    </row>
    <row r="35" spans="1:10" x14ac:dyDescent="0.25">
      <c r="A35" s="32" t="s">
        <v>76</v>
      </c>
      <c r="B35" s="32" t="s">
        <v>66</v>
      </c>
      <c r="C35" s="37" t="s">
        <v>67</v>
      </c>
      <c r="D35" s="37">
        <v>43</v>
      </c>
      <c r="E35" s="32" t="s">
        <v>58</v>
      </c>
      <c r="F35" s="37">
        <v>100652</v>
      </c>
      <c r="G35" s="32">
        <f>VLOOKUP(C35,Prices!A:C,3,0)</f>
        <v>35</v>
      </c>
      <c r="H35" s="32">
        <f t="shared" si="0"/>
        <v>1505</v>
      </c>
      <c r="I35" s="32">
        <f t="shared" si="1"/>
        <v>301</v>
      </c>
      <c r="J35" s="32">
        <f t="shared" si="2"/>
        <v>1806</v>
      </c>
    </row>
    <row r="36" spans="1:10" x14ac:dyDescent="0.25">
      <c r="A36" s="32" t="s">
        <v>76</v>
      </c>
      <c r="B36" s="32" t="s">
        <v>66</v>
      </c>
      <c r="C36" s="37" t="s">
        <v>67</v>
      </c>
      <c r="D36" s="37">
        <v>8</v>
      </c>
      <c r="E36" s="32" t="s">
        <v>61</v>
      </c>
      <c r="F36" s="37">
        <v>100653</v>
      </c>
      <c r="G36" s="32">
        <f>VLOOKUP(C36,Prices!A:C,3,0)</f>
        <v>35</v>
      </c>
      <c r="H36" s="32">
        <f t="shared" si="0"/>
        <v>280</v>
      </c>
      <c r="I36" s="32">
        <f t="shared" si="1"/>
        <v>56</v>
      </c>
      <c r="J36" s="32">
        <f t="shared" si="2"/>
        <v>336</v>
      </c>
    </row>
    <row r="37" spans="1:10" x14ac:dyDescent="0.25">
      <c r="A37" s="32" t="s">
        <v>76</v>
      </c>
      <c r="B37" s="32" t="s">
        <v>66</v>
      </c>
      <c r="C37" s="37" t="s">
        <v>67</v>
      </c>
      <c r="D37" s="37">
        <v>38</v>
      </c>
      <c r="E37" s="32" t="s">
        <v>60</v>
      </c>
      <c r="F37" s="37">
        <v>100654</v>
      </c>
      <c r="G37" s="32">
        <f>VLOOKUP(C37,Prices!A:C,3,0)</f>
        <v>35</v>
      </c>
      <c r="H37" s="32">
        <f t="shared" si="0"/>
        <v>1330</v>
      </c>
      <c r="I37" s="32">
        <f t="shared" si="1"/>
        <v>266</v>
      </c>
      <c r="J37" s="32">
        <f t="shared" si="2"/>
        <v>1596</v>
      </c>
    </row>
    <row r="38" spans="1:10" x14ac:dyDescent="0.25">
      <c r="A38" s="32" t="s">
        <v>76</v>
      </c>
      <c r="B38" s="32" t="s">
        <v>66</v>
      </c>
      <c r="C38" s="37" t="s">
        <v>67</v>
      </c>
      <c r="D38" s="37">
        <v>28</v>
      </c>
      <c r="E38" s="32" t="s">
        <v>57</v>
      </c>
      <c r="F38" s="37">
        <v>100655</v>
      </c>
      <c r="G38" s="32">
        <f>VLOOKUP(C38,Prices!A:C,3,0)</f>
        <v>35</v>
      </c>
      <c r="H38" s="32">
        <f t="shared" si="0"/>
        <v>980</v>
      </c>
      <c r="I38" s="32">
        <f t="shared" si="1"/>
        <v>196</v>
      </c>
      <c r="J38" s="32">
        <f t="shared" si="2"/>
        <v>1176</v>
      </c>
    </row>
    <row r="39" spans="1:10" x14ac:dyDescent="0.25">
      <c r="A39" s="32" t="s">
        <v>76</v>
      </c>
      <c r="B39" s="32" t="s">
        <v>68</v>
      </c>
      <c r="C39" s="37" t="s">
        <v>69</v>
      </c>
      <c r="D39" s="37">
        <v>21</v>
      </c>
      <c r="E39" s="32" t="s">
        <v>57</v>
      </c>
      <c r="F39" s="37">
        <v>100656</v>
      </c>
      <c r="G39" s="32">
        <f>VLOOKUP(C39,Prices!A:C,3,0)</f>
        <v>18</v>
      </c>
      <c r="H39" s="32">
        <f t="shared" si="0"/>
        <v>378</v>
      </c>
      <c r="I39" s="32">
        <f t="shared" si="1"/>
        <v>75.600000000000009</v>
      </c>
      <c r="J39" s="32">
        <f t="shared" si="2"/>
        <v>453.6</v>
      </c>
    </row>
    <row r="40" spans="1:10" x14ac:dyDescent="0.25">
      <c r="A40" s="32" t="s">
        <v>76</v>
      </c>
      <c r="B40" s="32" t="s">
        <v>68</v>
      </c>
      <c r="C40" s="37" t="s">
        <v>69</v>
      </c>
      <c r="D40" s="37">
        <v>29</v>
      </c>
      <c r="E40" s="32" t="s">
        <v>58</v>
      </c>
      <c r="F40" s="37">
        <v>100657</v>
      </c>
      <c r="G40" s="32">
        <f>VLOOKUP(C40,Prices!A:C,3,0)</f>
        <v>18</v>
      </c>
      <c r="H40" s="32">
        <f t="shared" si="0"/>
        <v>522</v>
      </c>
      <c r="I40" s="32">
        <f t="shared" si="1"/>
        <v>104.4</v>
      </c>
      <c r="J40" s="32">
        <f t="shared" si="2"/>
        <v>626.4</v>
      </c>
    </row>
    <row r="41" spans="1:10" x14ac:dyDescent="0.25">
      <c r="A41" s="32" t="s">
        <v>76</v>
      </c>
      <c r="B41" s="32" t="s">
        <v>68</v>
      </c>
      <c r="C41" s="37" t="s">
        <v>69</v>
      </c>
      <c r="D41" s="37">
        <v>31</v>
      </c>
      <c r="E41" s="32" t="s">
        <v>59</v>
      </c>
      <c r="F41" s="37">
        <v>100658</v>
      </c>
      <c r="G41" s="32">
        <f>VLOOKUP(C41,Prices!A:C,3,0)</f>
        <v>18</v>
      </c>
      <c r="H41" s="32">
        <f t="shared" si="0"/>
        <v>558</v>
      </c>
      <c r="I41" s="32">
        <f t="shared" si="1"/>
        <v>111.60000000000001</v>
      </c>
      <c r="J41" s="32">
        <f t="shared" si="2"/>
        <v>669.6</v>
      </c>
    </row>
    <row r="42" spans="1:10" x14ac:dyDescent="0.25">
      <c r="A42" s="32" t="s">
        <v>76</v>
      </c>
      <c r="B42" s="32" t="s">
        <v>68</v>
      </c>
      <c r="C42" s="37" t="s">
        <v>69</v>
      </c>
      <c r="D42" s="37">
        <v>49</v>
      </c>
      <c r="E42" s="32" t="s">
        <v>60</v>
      </c>
      <c r="F42" s="37">
        <v>100659</v>
      </c>
      <c r="G42" s="32">
        <f>VLOOKUP(C42,Prices!A:C,3,0)</f>
        <v>18</v>
      </c>
      <c r="H42" s="32">
        <f t="shared" si="0"/>
        <v>882</v>
      </c>
      <c r="I42" s="32">
        <f t="shared" si="1"/>
        <v>176.4</v>
      </c>
      <c r="J42" s="32">
        <f t="shared" si="2"/>
        <v>1058.4000000000001</v>
      </c>
    </row>
    <row r="43" spans="1:10" x14ac:dyDescent="0.25">
      <c r="A43" s="32" t="s">
        <v>76</v>
      </c>
      <c r="B43" s="32" t="s">
        <v>68</v>
      </c>
      <c r="C43" s="37" t="s">
        <v>69</v>
      </c>
      <c r="D43" s="37">
        <v>29</v>
      </c>
      <c r="E43" s="32" t="s">
        <v>58</v>
      </c>
      <c r="F43" s="37">
        <v>100660</v>
      </c>
      <c r="G43" s="32">
        <f>VLOOKUP(C43,Prices!A:C,3,0)</f>
        <v>18</v>
      </c>
      <c r="H43" s="32">
        <f t="shared" si="0"/>
        <v>522</v>
      </c>
      <c r="I43" s="32">
        <f t="shared" si="1"/>
        <v>104.4</v>
      </c>
      <c r="J43" s="32">
        <f t="shared" si="2"/>
        <v>626.4</v>
      </c>
    </row>
    <row r="44" spans="1:10" x14ac:dyDescent="0.25">
      <c r="A44" s="32" t="s">
        <v>76</v>
      </c>
      <c r="B44" s="32" t="s">
        <v>68</v>
      </c>
      <c r="C44" s="37" t="s">
        <v>69</v>
      </c>
      <c r="D44" s="37">
        <v>49</v>
      </c>
      <c r="E44" s="32" t="s">
        <v>61</v>
      </c>
      <c r="F44" s="37">
        <v>100661</v>
      </c>
      <c r="G44" s="32">
        <f>VLOOKUP(C44,Prices!A:C,3,0)</f>
        <v>18</v>
      </c>
      <c r="H44" s="32">
        <f t="shared" si="0"/>
        <v>882</v>
      </c>
      <c r="I44" s="32">
        <f t="shared" si="1"/>
        <v>176.4</v>
      </c>
      <c r="J44" s="32">
        <f t="shared" si="2"/>
        <v>1058.4000000000001</v>
      </c>
    </row>
    <row r="45" spans="1:10" x14ac:dyDescent="0.25">
      <c r="A45" s="32" t="s">
        <v>76</v>
      </c>
      <c r="B45" s="32" t="s">
        <v>68</v>
      </c>
      <c r="C45" s="37" t="s">
        <v>69</v>
      </c>
      <c r="D45" s="37">
        <v>7</v>
      </c>
      <c r="E45" s="32" t="s">
        <v>60</v>
      </c>
      <c r="F45" s="37">
        <v>100662</v>
      </c>
      <c r="G45" s="32">
        <f>VLOOKUP(C45,Prices!A:C,3,0)</f>
        <v>18</v>
      </c>
      <c r="H45" s="32">
        <f t="shared" si="0"/>
        <v>126</v>
      </c>
      <c r="I45" s="32">
        <f t="shared" si="1"/>
        <v>25.200000000000003</v>
      </c>
      <c r="J45" s="32">
        <f t="shared" si="2"/>
        <v>151.19999999999999</v>
      </c>
    </row>
    <row r="46" spans="1:10" x14ac:dyDescent="0.25">
      <c r="A46" s="32" t="s">
        <v>76</v>
      </c>
      <c r="B46" s="32" t="s">
        <v>68</v>
      </c>
      <c r="C46" s="37" t="s">
        <v>69</v>
      </c>
      <c r="D46" s="37">
        <v>46</v>
      </c>
      <c r="E46" s="32" t="s">
        <v>57</v>
      </c>
      <c r="F46" s="37">
        <v>100663</v>
      </c>
      <c r="G46" s="32">
        <f>VLOOKUP(C46,Prices!A:C,3,0)</f>
        <v>18</v>
      </c>
      <c r="H46" s="32">
        <f t="shared" si="0"/>
        <v>828</v>
      </c>
      <c r="I46" s="32">
        <f t="shared" si="1"/>
        <v>165.60000000000002</v>
      </c>
      <c r="J46" s="32">
        <f t="shared" si="2"/>
        <v>993.6</v>
      </c>
    </row>
    <row r="47" spans="1:10" x14ac:dyDescent="0.25">
      <c r="A47" s="32" t="s">
        <v>76</v>
      </c>
      <c r="B47" s="32" t="s">
        <v>70</v>
      </c>
      <c r="C47" s="37" t="s">
        <v>71</v>
      </c>
      <c r="D47" s="37">
        <v>38</v>
      </c>
      <c r="E47" s="32" t="s">
        <v>57</v>
      </c>
      <c r="F47" s="37">
        <v>100664</v>
      </c>
      <c r="G47" s="32">
        <f>VLOOKUP(C47,Prices!A:C,3,0)</f>
        <v>22</v>
      </c>
      <c r="H47" s="32">
        <f t="shared" si="0"/>
        <v>836</v>
      </c>
      <c r="I47" s="32">
        <f t="shared" si="1"/>
        <v>167.20000000000002</v>
      </c>
      <c r="J47" s="32">
        <f t="shared" si="2"/>
        <v>1003.2</v>
      </c>
    </row>
    <row r="48" spans="1:10" x14ac:dyDescent="0.25">
      <c r="A48" s="32" t="s">
        <v>76</v>
      </c>
      <c r="B48" s="32" t="s">
        <v>70</v>
      </c>
      <c r="C48" s="37" t="s">
        <v>71</v>
      </c>
      <c r="D48" s="37">
        <v>47</v>
      </c>
      <c r="E48" s="32" t="s">
        <v>58</v>
      </c>
      <c r="F48" s="37">
        <v>100665</v>
      </c>
      <c r="G48" s="32">
        <f>VLOOKUP(C48,Prices!A:C,3,0)</f>
        <v>22</v>
      </c>
      <c r="H48" s="32">
        <f t="shared" si="0"/>
        <v>1034</v>
      </c>
      <c r="I48" s="32">
        <f t="shared" si="1"/>
        <v>206.8</v>
      </c>
      <c r="J48" s="32">
        <f t="shared" si="2"/>
        <v>1240.8</v>
      </c>
    </row>
    <row r="49" spans="1:10" x14ac:dyDescent="0.25">
      <c r="A49" s="32" t="s">
        <v>76</v>
      </c>
      <c r="B49" s="32" t="s">
        <v>70</v>
      </c>
      <c r="C49" s="37" t="s">
        <v>71</v>
      </c>
      <c r="D49" s="37">
        <v>30</v>
      </c>
      <c r="E49" s="32" t="s">
        <v>59</v>
      </c>
      <c r="F49" s="37">
        <v>100666</v>
      </c>
      <c r="G49" s="32">
        <f>VLOOKUP(C49,Prices!A:C,3,0)</f>
        <v>22</v>
      </c>
      <c r="H49" s="32">
        <f t="shared" si="0"/>
        <v>660</v>
      </c>
      <c r="I49" s="32">
        <f t="shared" si="1"/>
        <v>132</v>
      </c>
      <c r="J49" s="32">
        <f t="shared" si="2"/>
        <v>792</v>
      </c>
    </row>
    <row r="50" spans="1:10" x14ac:dyDescent="0.25">
      <c r="A50" s="32" t="s">
        <v>76</v>
      </c>
      <c r="B50" s="32" t="s">
        <v>70</v>
      </c>
      <c r="C50" s="37" t="s">
        <v>71</v>
      </c>
      <c r="D50" s="37">
        <v>49</v>
      </c>
      <c r="E50" s="32" t="s">
        <v>60</v>
      </c>
      <c r="F50" s="37">
        <v>100667</v>
      </c>
      <c r="G50" s="32">
        <f>VLOOKUP(C50,Prices!A:C,3,0)</f>
        <v>22</v>
      </c>
      <c r="H50" s="32">
        <f t="shared" si="0"/>
        <v>1078</v>
      </c>
      <c r="I50" s="32">
        <f t="shared" si="1"/>
        <v>215.60000000000002</v>
      </c>
      <c r="J50" s="32">
        <f t="shared" si="2"/>
        <v>1293.5999999999999</v>
      </c>
    </row>
    <row r="51" spans="1:10" x14ac:dyDescent="0.25">
      <c r="A51" s="32" t="s">
        <v>76</v>
      </c>
      <c r="B51" s="32" t="s">
        <v>70</v>
      </c>
      <c r="C51" s="37" t="s">
        <v>71</v>
      </c>
      <c r="D51" s="37">
        <v>32</v>
      </c>
      <c r="E51" s="32" t="s">
        <v>58</v>
      </c>
      <c r="F51" s="37">
        <v>100668</v>
      </c>
      <c r="G51" s="32">
        <f>VLOOKUP(C51,Prices!A:C,3,0)</f>
        <v>22</v>
      </c>
      <c r="H51" s="32">
        <f t="shared" si="0"/>
        <v>704</v>
      </c>
      <c r="I51" s="32">
        <f t="shared" si="1"/>
        <v>140.80000000000001</v>
      </c>
      <c r="J51" s="32">
        <f t="shared" si="2"/>
        <v>844.8</v>
      </c>
    </row>
    <row r="52" spans="1:10" x14ac:dyDescent="0.25">
      <c r="A52" s="32" t="s">
        <v>76</v>
      </c>
      <c r="B52" s="32" t="s">
        <v>70</v>
      </c>
      <c r="C52" s="37" t="s">
        <v>71</v>
      </c>
      <c r="D52" s="37">
        <v>49</v>
      </c>
      <c r="E52" s="32" t="s">
        <v>61</v>
      </c>
      <c r="F52" s="37">
        <v>100669</v>
      </c>
      <c r="G52" s="32">
        <f>VLOOKUP(C52,Prices!A:C,3,0)</f>
        <v>22</v>
      </c>
      <c r="H52" s="32">
        <f t="shared" si="0"/>
        <v>1078</v>
      </c>
      <c r="I52" s="32">
        <f t="shared" si="1"/>
        <v>215.60000000000002</v>
      </c>
      <c r="J52" s="32">
        <f t="shared" si="2"/>
        <v>1293.5999999999999</v>
      </c>
    </row>
    <row r="53" spans="1:10" x14ac:dyDescent="0.25">
      <c r="A53" s="32" t="s">
        <v>76</v>
      </c>
      <c r="B53" s="32" t="s">
        <v>70</v>
      </c>
      <c r="C53" s="37" t="s">
        <v>71</v>
      </c>
      <c r="D53" s="37">
        <v>13</v>
      </c>
      <c r="E53" s="32" t="s">
        <v>60</v>
      </c>
      <c r="F53" s="37">
        <v>100670</v>
      </c>
      <c r="G53" s="32">
        <f>VLOOKUP(C53,Prices!A:C,3,0)</f>
        <v>22</v>
      </c>
      <c r="H53" s="32">
        <f t="shared" si="0"/>
        <v>286</v>
      </c>
      <c r="I53" s="32">
        <f t="shared" si="1"/>
        <v>57.2</v>
      </c>
      <c r="J53" s="32">
        <f t="shared" si="2"/>
        <v>343.2</v>
      </c>
    </row>
    <row r="54" spans="1:10" x14ac:dyDescent="0.25">
      <c r="A54" s="32" t="s">
        <v>76</v>
      </c>
      <c r="B54" s="32" t="s">
        <v>70</v>
      </c>
      <c r="C54" s="37" t="s">
        <v>71</v>
      </c>
      <c r="D54" s="37">
        <v>5</v>
      </c>
      <c r="E54" s="32" t="s">
        <v>57</v>
      </c>
      <c r="F54" s="37">
        <v>100671</v>
      </c>
      <c r="G54" s="32">
        <f>VLOOKUP(C54,Prices!A:C,3,0)</f>
        <v>22</v>
      </c>
      <c r="H54" s="32">
        <f t="shared" si="0"/>
        <v>110</v>
      </c>
      <c r="I54" s="32">
        <f t="shared" si="1"/>
        <v>22</v>
      </c>
      <c r="J54" s="32">
        <f t="shared" si="2"/>
        <v>132</v>
      </c>
    </row>
    <row r="55" spans="1:10" x14ac:dyDescent="0.25">
      <c r="A55" s="32" t="s">
        <v>76</v>
      </c>
      <c r="B55" s="32" t="s">
        <v>70</v>
      </c>
      <c r="C55" s="37" t="s">
        <v>71</v>
      </c>
      <c r="D55" s="37">
        <v>38</v>
      </c>
      <c r="E55" s="32" t="s">
        <v>57</v>
      </c>
      <c r="F55" s="37">
        <v>100672</v>
      </c>
      <c r="G55" s="32">
        <f>VLOOKUP(C55,Prices!A:C,3,0)</f>
        <v>22</v>
      </c>
      <c r="H55" s="32">
        <f t="shared" si="0"/>
        <v>836</v>
      </c>
      <c r="I55" s="32">
        <f t="shared" si="1"/>
        <v>167.20000000000002</v>
      </c>
      <c r="J55" s="32">
        <f t="shared" si="2"/>
        <v>1003.2</v>
      </c>
    </row>
    <row r="56" spans="1:10" x14ac:dyDescent="0.25">
      <c r="A56" s="32" t="s">
        <v>76</v>
      </c>
      <c r="B56" s="32" t="s">
        <v>72</v>
      </c>
      <c r="C56" s="37" t="s">
        <v>73</v>
      </c>
      <c r="D56" s="37">
        <v>26</v>
      </c>
      <c r="E56" s="32" t="s">
        <v>57</v>
      </c>
      <c r="F56" s="37">
        <v>100673</v>
      </c>
      <c r="G56" s="32">
        <f>VLOOKUP(C56,Prices!A:C,3,0)</f>
        <v>26</v>
      </c>
      <c r="H56" s="32">
        <f t="shared" si="0"/>
        <v>676</v>
      </c>
      <c r="I56" s="32">
        <f t="shared" si="1"/>
        <v>135.20000000000002</v>
      </c>
      <c r="J56" s="32">
        <f t="shared" si="2"/>
        <v>811.2</v>
      </c>
    </row>
    <row r="57" spans="1:10" x14ac:dyDescent="0.25">
      <c r="A57" s="32" t="s">
        <v>76</v>
      </c>
      <c r="B57" s="32" t="s">
        <v>72</v>
      </c>
      <c r="C57" s="37" t="s">
        <v>73</v>
      </c>
      <c r="D57" s="37">
        <v>39</v>
      </c>
      <c r="E57" s="32" t="s">
        <v>58</v>
      </c>
      <c r="F57" s="37">
        <v>100674</v>
      </c>
      <c r="G57" s="32">
        <f>VLOOKUP(C57,Prices!A:C,3,0)</f>
        <v>26</v>
      </c>
      <c r="H57" s="32">
        <f t="shared" si="0"/>
        <v>1014</v>
      </c>
      <c r="I57" s="32">
        <f t="shared" si="1"/>
        <v>202.8</v>
      </c>
      <c r="J57" s="32">
        <f t="shared" si="2"/>
        <v>1216.8</v>
      </c>
    </row>
    <row r="58" spans="1:10" x14ac:dyDescent="0.25">
      <c r="A58" s="32" t="s">
        <v>76</v>
      </c>
      <c r="B58" s="32" t="s">
        <v>72</v>
      </c>
      <c r="C58" s="37" t="s">
        <v>73</v>
      </c>
      <c r="D58" s="37">
        <v>26</v>
      </c>
      <c r="E58" s="32" t="s">
        <v>59</v>
      </c>
      <c r="F58" s="37">
        <v>100675</v>
      </c>
      <c r="G58" s="32">
        <f>VLOOKUP(C58,Prices!A:C,3,0)</f>
        <v>26</v>
      </c>
      <c r="H58" s="32">
        <f t="shared" si="0"/>
        <v>676</v>
      </c>
      <c r="I58" s="32">
        <f t="shared" si="1"/>
        <v>135.20000000000002</v>
      </c>
      <c r="J58" s="32">
        <f t="shared" si="2"/>
        <v>811.2</v>
      </c>
    </row>
    <row r="59" spans="1:10" x14ac:dyDescent="0.25">
      <c r="A59" s="32" t="s">
        <v>76</v>
      </c>
      <c r="B59" s="32" t="s">
        <v>72</v>
      </c>
      <c r="C59" s="37" t="s">
        <v>73</v>
      </c>
      <c r="D59" s="37">
        <v>41</v>
      </c>
      <c r="E59" s="32" t="s">
        <v>60</v>
      </c>
      <c r="F59" s="37">
        <v>100676</v>
      </c>
      <c r="G59" s="32">
        <f>VLOOKUP(C59,Prices!A:C,3,0)</f>
        <v>26</v>
      </c>
      <c r="H59" s="32">
        <f t="shared" si="0"/>
        <v>1066</v>
      </c>
      <c r="I59" s="32">
        <f t="shared" si="1"/>
        <v>213.20000000000002</v>
      </c>
      <c r="J59" s="32">
        <f t="shared" si="2"/>
        <v>1279.2</v>
      </c>
    </row>
    <row r="60" spans="1:10" x14ac:dyDescent="0.25">
      <c r="A60" s="32" t="s">
        <v>76</v>
      </c>
      <c r="B60" s="32" t="s">
        <v>72</v>
      </c>
      <c r="C60" s="37" t="s">
        <v>73</v>
      </c>
      <c r="D60" s="37">
        <v>11</v>
      </c>
      <c r="E60" s="32" t="s">
        <v>58</v>
      </c>
      <c r="F60" s="37">
        <v>100677</v>
      </c>
      <c r="G60" s="32">
        <f>VLOOKUP(C60,Prices!A:C,3,0)</f>
        <v>26</v>
      </c>
      <c r="H60" s="32">
        <f t="shared" si="0"/>
        <v>286</v>
      </c>
      <c r="I60" s="32">
        <f t="shared" si="1"/>
        <v>57.2</v>
      </c>
      <c r="J60" s="32">
        <f t="shared" si="2"/>
        <v>343.2</v>
      </c>
    </row>
    <row r="61" spans="1:10" x14ac:dyDescent="0.25">
      <c r="A61" s="32" t="s">
        <v>76</v>
      </c>
      <c r="B61" s="32" t="s">
        <v>72</v>
      </c>
      <c r="C61" s="37" t="s">
        <v>73</v>
      </c>
      <c r="D61" s="37">
        <v>46</v>
      </c>
      <c r="E61" s="32" t="s">
        <v>61</v>
      </c>
      <c r="F61" s="37">
        <v>100678</v>
      </c>
      <c r="G61" s="32">
        <f>VLOOKUP(C61,Prices!A:C,3,0)</f>
        <v>26</v>
      </c>
      <c r="H61" s="32">
        <f t="shared" si="0"/>
        <v>1196</v>
      </c>
      <c r="I61" s="32">
        <f t="shared" si="1"/>
        <v>239.20000000000002</v>
      </c>
      <c r="J61" s="32">
        <f t="shared" si="2"/>
        <v>1435.2</v>
      </c>
    </row>
    <row r="62" spans="1:10" x14ac:dyDescent="0.25">
      <c r="A62" s="32" t="s">
        <v>76</v>
      </c>
      <c r="B62" s="32" t="s">
        <v>72</v>
      </c>
      <c r="C62" s="37" t="s">
        <v>73</v>
      </c>
      <c r="D62" s="37">
        <v>36</v>
      </c>
      <c r="E62" s="32" t="s">
        <v>60</v>
      </c>
      <c r="F62" s="37">
        <v>100679</v>
      </c>
      <c r="G62" s="32">
        <f>VLOOKUP(C62,Prices!A:C,3,0)</f>
        <v>26</v>
      </c>
      <c r="H62" s="32">
        <f t="shared" si="0"/>
        <v>936</v>
      </c>
      <c r="I62" s="32">
        <f t="shared" si="1"/>
        <v>187.20000000000002</v>
      </c>
      <c r="J62" s="32">
        <f t="shared" si="2"/>
        <v>1123.2</v>
      </c>
    </row>
    <row r="63" spans="1:10" x14ac:dyDescent="0.25">
      <c r="A63" s="32" t="s">
        <v>76</v>
      </c>
      <c r="B63" s="32" t="s">
        <v>72</v>
      </c>
      <c r="C63" s="37" t="s">
        <v>73</v>
      </c>
      <c r="D63" s="37">
        <v>33</v>
      </c>
      <c r="E63" s="32" t="s">
        <v>57</v>
      </c>
      <c r="F63" s="37">
        <v>100680</v>
      </c>
      <c r="G63" s="32">
        <f>VLOOKUP(C63,Prices!A:C,3,0)</f>
        <v>26</v>
      </c>
      <c r="H63" s="32">
        <f t="shared" si="0"/>
        <v>858</v>
      </c>
      <c r="I63" s="32">
        <f t="shared" si="1"/>
        <v>171.60000000000002</v>
      </c>
      <c r="J63" s="32">
        <f t="shared" si="2"/>
        <v>1029.5999999999999</v>
      </c>
    </row>
    <row r="64" spans="1:10" x14ac:dyDescent="0.25">
      <c r="A64" s="32" t="s">
        <v>76</v>
      </c>
      <c r="B64" s="32" t="s">
        <v>74</v>
      </c>
      <c r="C64" s="37" t="s">
        <v>75</v>
      </c>
      <c r="D64" s="37">
        <v>37</v>
      </c>
      <c r="E64" s="32" t="s">
        <v>57</v>
      </c>
      <c r="F64" s="37">
        <v>100681</v>
      </c>
      <c r="G64" s="32">
        <f>VLOOKUP(C64,Prices!A:C,3,0)</f>
        <v>31</v>
      </c>
      <c r="H64" s="32">
        <f t="shared" si="0"/>
        <v>1147</v>
      </c>
      <c r="I64" s="32">
        <f t="shared" si="1"/>
        <v>229.4</v>
      </c>
      <c r="J64" s="32">
        <f t="shared" si="2"/>
        <v>1376.4</v>
      </c>
    </row>
    <row r="65" spans="1:10" x14ac:dyDescent="0.25">
      <c r="A65" s="32" t="s">
        <v>76</v>
      </c>
      <c r="B65" s="32" t="s">
        <v>74</v>
      </c>
      <c r="C65" s="37" t="s">
        <v>75</v>
      </c>
      <c r="D65" s="37">
        <v>37</v>
      </c>
      <c r="E65" s="32" t="s">
        <v>57</v>
      </c>
      <c r="F65" s="37">
        <v>100682</v>
      </c>
      <c r="G65" s="32">
        <f>VLOOKUP(C65,Prices!A:C,3,0)</f>
        <v>31</v>
      </c>
      <c r="H65" s="32">
        <f t="shared" si="0"/>
        <v>1147</v>
      </c>
      <c r="I65" s="32">
        <f t="shared" si="1"/>
        <v>229.4</v>
      </c>
      <c r="J65" s="32">
        <f t="shared" si="2"/>
        <v>1376.4</v>
      </c>
    </row>
    <row r="66" spans="1:10" x14ac:dyDescent="0.25">
      <c r="A66" s="32" t="s">
        <v>76</v>
      </c>
      <c r="B66" s="32" t="s">
        <v>74</v>
      </c>
      <c r="C66" s="37" t="s">
        <v>75</v>
      </c>
      <c r="D66" s="37">
        <v>48</v>
      </c>
      <c r="E66" s="32" t="s">
        <v>58</v>
      </c>
      <c r="F66" s="37">
        <v>100683</v>
      </c>
      <c r="G66" s="32">
        <f>VLOOKUP(C66,Prices!A:C,3,0)</f>
        <v>31</v>
      </c>
      <c r="H66" s="32">
        <f t="shared" si="0"/>
        <v>1488</v>
      </c>
      <c r="I66" s="32">
        <f t="shared" si="1"/>
        <v>297.60000000000002</v>
      </c>
      <c r="J66" s="32">
        <f t="shared" si="2"/>
        <v>1785.6</v>
      </c>
    </row>
    <row r="67" spans="1:10" x14ac:dyDescent="0.25">
      <c r="A67" s="32" t="s">
        <v>76</v>
      </c>
      <c r="B67" s="32" t="s">
        <v>74</v>
      </c>
      <c r="C67" s="37" t="s">
        <v>75</v>
      </c>
      <c r="D67" s="37">
        <v>16</v>
      </c>
      <c r="E67" s="32" t="s">
        <v>59</v>
      </c>
      <c r="F67" s="37">
        <v>100684</v>
      </c>
      <c r="G67" s="32">
        <f>VLOOKUP(C67,Prices!A:C,3,0)</f>
        <v>31</v>
      </c>
      <c r="H67" s="32">
        <f t="shared" si="0"/>
        <v>496</v>
      </c>
      <c r="I67" s="32">
        <f t="shared" si="1"/>
        <v>99.2</v>
      </c>
      <c r="J67" s="32">
        <f t="shared" si="2"/>
        <v>595.20000000000005</v>
      </c>
    </row>
    <row r="68" spans="1:10" x14ac:dyDescent="0.25">
      <c r="A68" s="32" t="s">
        <v>76</v>
      </c>
      <c r="B68" s="32" t="s">
        <v>74</v>
      </c>
      <c r="C68" s="37" t="s">
        <v>75</v>
      </c>
      <c r="D68" s="37">
        <v>28</v>
      </c>
      <c r="E68" s="32" t="s">
        <v>60</v>
      </c>
      <c r="F68" s="37">
        <v>100685</v>
      </c>
      <c r="G68" s="32">
        <f>VLOOKUP(C68,Prices!A:C,3,0)</f>
        <v>31</v>
      </c>
      <c r="H68" s="32">
        <f t="shared" si="0"/>
        <v>868</v>
      </c>
      <c r="I68" s="32">
        <f t="shared" si="1"/>
        <v>173.60000000000002</v>
      </c>
      <c r="J68" s="32">
        <f t="shared" si="2"/>
        <v>1041.5999999999999</v>
      </c>
    </row>
    <row r="69" spans="1:10" x14ac:dyDescent="0.25">
      <c r="A69" s="32" t="s">
        <v>76</v>
      </c>
      <c r="B69" s="32" t="s">
        <v>74</v>
      </c>
      <c r="C69" s="37" t="s">
        <v>75</v>
      </c>
      <c r="D69" s="37">
        <v>34</v>
      </c>
      <c r="E69" s="32" t="s">
        <v>58</v>
      </c>
      <c r="F69" s="37">
        <v>100686</v>
      </c>
      <c r="G69" s="32">
        <f>VLOOKUP(C69,Prices!A:C,3,0)</f>
        <v>31</v>
      </c>
      <c r="H69" s="32">
        <f t="shared" si="0"/>
        <v>1054</v>
      </c>
      <c r="I69" s="32">
        <f t="shared" si="1"/>
        <v>210.8</v>
      </c>
      <c r="J69" s="32">
        <f t="shared" si="2"/>
        <v>1264.8</v>
      </c>
    </row>
    <row r="70" spans="1:10" x14ac:dyDescent="0.25">
      <c r="A70" s="32" t="s">
        <v>76</v>
      </c>
      <c r="B70" s="32" t="s">
        <v>74</v>
      </c>
      <c r="C70" s="37" t="s">
        <v>75</v>
      </c>
      <c r="D70" s="37">
        <v>48</v>
      </c>
      <c r="E70" s="32" t="s">
        <v>61</v>
      </c>
      <c r="F70" s="37">
        <v>100687</v>
      </c>
      <c r="G70" s="32">
        <f>VLOOKUP(C70,Prices!A:C,3,0)</f>
        <v>31</v>
      </c>
      <c r="H70" s="32">
        <f t="shared" si="0"/>
        <v>1488</v>
      </c>
      <c r="I70" s="32">
        <f t="shared" si="1"/>
        <v>297.60000000000002</v>
      </c>
      <c r="J70" s="32">
        <f t="shared" si="2"/>
        <v>1785.6</v>
      </c>
    </row>
    <row r="71" spans="1:10" x14ac:dyDescent="0.25">
      <c r="A71" s="32" t="s">
        <v>76</v>
      </c>
      <c r="B71" s="32" t="s">
        <v>74</v>
      </c>
      <c r="C71" s="37" t="s">
        <v>75</v>
      </c>
      <c r="D71" s="37">
        <v>5</v>
      </c>
      <c r="E71" s="32" t="s">
        <v>60</v>
      </c>
      <c r="F71" s="37">
        <v>100688</v>
      </c>
      <c r="G71" s="32">
        <f>VLOOKUP(C71,Prices!A:C,3,0)</f>
        <v>31</v>
      </c>
      <c r="H71" s="32">
        <f t="shared" si="0"/>
        <v>155</v>
      </c>
      <c r="I71" s="32">
        <f t="shared" si="1"/>
        <v>31</v>
      </c>
      <c r="J71" s="32">
        <f t="shared" si="2"/>
        <v>186</v>
      </c>
    </row>
    <row r="72" spans="1:10" x14ac:dyDescent="0.25">
      <c r="A72" s="32" t="s">
        <v>76</v>
      </c>
      <c r="B72" s="32" t="s">
        <v>74</v>
      </c>
      <c r="C72" s="37" t="s">
        <v>75</v>
      </c>
      <c r="D72" s="37">
        <v>26</v>
      </c>
      <c r="E72" s="32" t="s">
        <v>57</v>
      </c>
      <c r="F72" s="37">
        <v>100689</v>
      </c>
      <c r="G72" s="32">
        <f>VLOOKUP(C72,Prices!A:C,3,0)</f>
        <v>31</v>
      </c>
      <c r="H72" s="32">
        <f t="shared" ref="H72:H135" si="3">D72*G72</f>
        <v>806</v>
      </c>
      <c r="I72" s="32">
        <f t="shared" ref="I72:I135" si="4">H72*$I$2</f>
        <v>161.20000000000002</v>
      </c>
      <c r="J72" s="32">
        <f t="shared" ref="J72:J135" si="5">H72+I72</f>
        <v>967.2</v>
      </c>
    </row>
    <row r="73" spans="1:10" x14ac:dyDescent="0.25">
      <c r="A73" s="32" t="s">
        <v>76</v>
      </c>
      <c r="B73" s="32" t="s">
        <v>55</v>
      </c>
      <c r="C73" s="37" t="s">
        <v>56</v>
      </c>
      <c r="D73" s="37">
        <v>13</v>
      </c>
      <c r="E73" s="32" t="s">
        <v>57</v>
      </c>
      <c r="F73" s="37">
        <v>100690</v>
      </c>
      <c r="G73" s="32">
        <f>VLOOKUP(C73,Prices!A:C,3,0)</f>
        <v>25</v>
      </c>
      <c r="H73" s="32">
        <f t="shared" si="3"/>
        <v>325</v>
      </c>
      <c r="I73" s="32">
        <f t="shared" si="4"/>
        <v>65</v>
      </c>
      <c r="J73" s="32">
        <f t="shared" si="5"/>
        <v>390</v>
      </c>
    </row>
    <row r="74" spans="1:10" x14ac:dyDescent="0.25">
      <c r="A74" s="32" t="s">
        <v>76</v>
      </c>
      <c r="B74" s="32" t="s">
        <v>55</v>
      </c>
      <c r="C74" s="37" t="s">
        <v>56</v>
      </c>
      <c r="D74" s="37">
        <v>39</v>
      </c>
      <c r="E74" s="32" t="s">
        <v>58</v>
      </c>
      <c r="F74" s="37">
        <v>100691</v>
      </c>
      <c r="G74" s="32">
        <f>VLOOKUP(C74,Prices!A:C,3,0)</f>
        <v>25</v>
      </c>
      <c r="H74" s="32">
        <f t="shared" si="3"/>
        <v>975</v>
      </c>
      <c r="I74" s="32">
        <f t="shared" si="4"/>
        <v>195</v>
      </c>
      <c r="J74" s="32">
        <f t="shared" si="5"/>
        <v>1170</v>
      </c>
    </row>
    <row r="75" spans="1:10" x14ac:dyDescent="0.25">
      <c r="A75" s="32" t="s">
        <v>76</v>
      </c>
      <c r="B75" s="32" t="s">
        <v>55</v>
      </c>
      <c r="C75" s="37" t="s">
        <v>56</v>
      </c>
      <c r="D75" s="37">
        <v>33</v>
      </c>
      <c r="E75" s="32" t="s">
        <v>59</v>
      </c>
      <c r="F75" s="37">
        <v>100692</v>
      </c>
      <c r="G75" s="32">
        <f>VLOOKUP(C75,Prices!A:C,3,0)</f>
        <v>25</v>
      </c>
      <c r="H75" s="32">
        <f t="shared" si="3"/>
        <v>825</v>
      </c>
      <c r="I75" s="32">
        <f t="shared" si="4"/>
        <v>165</v>
      </c>
      <c r="J75" s="32">
        <f t="shared" si="5"/>
        <v>990</v>
      </c>
    </row>
    <row r="76" spans="1:10" x14ac:dyDescent="0.25">
      <c r="A76" s="32" t="s">
        <v>76</v>
      </c>
      <c r="B76" s="32" t="s">
        <v>55</v>
      </c>
      <c r="C76" s="37" t="s">
        <v>56</v>
      </c>
      <c r="D76" s="37">
        <v>14</v>
      </c>
      <c r="E76" s="32" t="s">
        <v>60</v>
      </c>
      <c r="F76" s="37">
        <v>100693</v>
      </c>
      <c r="G76" s="32">
        <f>VLOOKUP(C76,Prices!A:C,3,0)</f>
        <v>25</v>
      </c>
      <c r="H76" s="32">
        <f t="shared" si="3"/>
        <v>350</v>
      </c>
      <c r="I76" s="32">
        <f t="shared" si="4"/>
        <v>70</v>
      </c>
      <c r="J76" s="32">
        <f t="shared" si="5"/>
        <v>420</v>
      </c>
    </row>
    <row r="77" spans="1:10" x14ac:dyDescent="0.25">
      <c r="A77" s="32" t="s">
        <v>76</v>
      </c>
      <c r="B77" s="32" t="s">
        <v>55</v>
      </c>
      <c r="C77" s="37" t="s">
        <v>56</v>
      </c>
      <c r="D77" s="37">
        <v>12</v>
      </c>
      <c r="E77" s="32" t="s">
        <v>58</v>
      </c>
      <c r="F77" s="37">
        <v>100694</v>
      </c>
      <c r="G77" s="32">
        <f>VLOOKUP(C77,Prices!A:C,3,0)</f>
        <v>25</v>
      </c>
      <c r="H77" s="32">
        <f t="shared" si="3"/>
        <v>300</v>
      </c>
      <c r="I77" s="32">
        <f t="shared" si="4"/>
        <v>60</v>
      </c>
      <c r="J77" s="32">
        <f t="shared" si="5"/>
        <v>360</v>
      </c>
    </row>
    <row r="78" spans="1:10" x14ac:dyDescent="0.25">
      <c r="A78" s="32" t="s">
        <v>76</v>
      </c>
      <c r="B78" s="32" t="s">
        <v>55</v>
      </c>
      <c r="C78" s="37" t="s">
        <v>56</v>
      </c>
      <c r="D78" s="37">
        <v>37</v>
      </c>
      <c r="E78" s="32" t="s">
        <v>61</v>
      </c>
      <c r="F78" s="37">
        <v>100695</v>
      </c>
      <c r="G78" s="32">
        <f>VLOOKUP(C78,Prices!A:C,3,0)</f>
        <v>25</v>
      </c>
      <c r="H78" s="32">
        <f t="shared" si="3"/>
        <v>925</v>
      </c>
      <c r="I78" s="32">
        <f t="shared" si="4"/>
        <v>185</v>
      </c>
      <c r="J78" s="32">
        <f t="shared" si="5"/>
        <v>1110</v>
      </c>
    </row>
    <row r="79" spans="1:10" x14ac:dyDescent="0.25">
      <c r="A79" s="32" t="s">
        <v>76</v>
      </c>
      <c r="B79" s="32" t="s">
        <v>55</v>
      </c>
      <c r="C79" s="37" t="s">
        <v>56</v>
      </c>
      <c r="D79" s="37">
        <v>9</v>
      </c>
      <c r="E79" s="32" t="s">
        <v>60</v>
      </c>
      <c r="F79" s="37">
        <v>100696</v>
      </c>
      <c r="G79" s="32">
        <f>VLOOKUP(C79,Prices!A:C,3,0)</f>
        <v>25</v>
      </c>
      <c r="H79" s="32">
        <f t="shared" si="3"/>
        <v>225</v>
      </c>
      <c r="I79" s="32">
        <f t="shared" si="4"/>
        <v>45</v>
      </c>
      <c r="J79" s="32">
        <f t="shared" si="5"/>
        <v>270</v>
      </c>
    </row>
    <row r="80" spans="1:10" x14ac:dyDescent="0.25">
      <c r="A80" s="32" t="s">
        <v>76</v>
      </c>
      <c r="B80" s="32" t="s">
        <v>55</v>
      </c>
      <c r="C80" s="37" t="s">
        <v>56</v>
      </c>
      <c r="D80" s="37">
        <v>41</v>
      </c>
      <c r="E80" s="32" t="s">
        <v>57</v>
      </c>
      <c r="F80" s="37">
        <v>100697</v>
      </c>
      <c r="G80" s="32">
        <f>VLOOKUP(C80,Prices!A:C,3,0)</f>
        <v>25</v>
      </c>
      <c r="H80" s="32">
        <f t="shared" si="3"/>
        <v>1025</v>
      </c>
      <c r="I80" s="32">
        <f t="shared" si="4"/>
        <v>205</v>
      </c>
      <c r="J80" s="32">
        <f t="shared" si="5"/>
        <v>1230</v>
      </c>
    </row>
    <row r="81" spans="1:10" x14ac:dyDescent="0.25">
      <c r="A81" s="32" t="s">
        <v>76</v>
      </c>
      <c r="B81" s="32" t="s">
        <v>62</v>
      </c>
      <c r="C81" s="37" t="s">
        <v>63</v>
      </c>
      <c r="D81" s="37">
        <v>16</v>
      </c>
      <c r="E81" s="32" t="s">
        <v>57</v>
      </c>
      <c r="F81" s="37">
        <v>100698</v>
      </c>
      <c r="G81" s="32">
        <f>VLOOKUP(C81,Prices!A:C,3,0)</f>
        <v>28</v>
      </c>
      <c r="H81" s="32">
        <f t="shared" si="3"/>
        <v>448</v>
      </c>
      <c r="I81" s="32">
        <f t="shared" si="4"/>
        <v>89.600000000000009</v>
      </c>
      <c r="J81" s="32">
        <f t="shared" si="5"/>
        <v>537.6</v>
      </c>
    </row>
    <row r="82" spans="1:10" x14ac:dyDescent="0.25">
      <c r="A82" s="32" t="s">
        <v>76</v>
      </c>
      <c r="B82" s="32" t="s">
        <v>62</v>
      </c>
      <c r="C82" s="37" t="s">
        <v>63</v>
      </c>
      <c r="D82" s="37">
        <v>27</v>
      </c>
      <c r="E82" s="32" t="s">
        <v>58</v>
      </c>
      <c r="F82" s="37">
        <v>100699</v>
      </c>
      <c r="G82" s="32">
        <f>VLOOKUP(C82,Prices!A:C,3,0)</f>
        <v>28</v>
      </c>
      <c r="H82" s="32">
        <f t="shared" si="3"/>
        <v>756</v>
      </c>
      <c r="I82" s="32">
        <f t="shared" si="4"/>
        <v>151.20000000000002</v>
      </c>
      <c r="J82" s="32">
        <f t="shared" si="5"/>
        <v>907.2</v>
      </c>
    </row>
    <row r="83" spans="1:10" x14ac:dyDescent="0.25">
      <c r="A83" s="32" t="s">
        <v>76</v>
      </c>
      <c r="B83" s="32" t="s">
        <v>62</v>
      </c>
      <c r="C83" s="37" t="s">
        <v>63</v>
      </c>
      <c r="D83" s="37">
        <v>10</v>
      </c>
      <c r="E83" s="32" t="s">
        <v>59</v>
      </c>
      <c r="F83" s="37">
        <v>100700</v>
      </c>
      <c r="G83" s="32">
        <f>VLOOKUP(C83,Prices!A:C,3,0)</f>
        <v>28</v>
      </c>
      <c r="H83" s="32">
        <f t="shared" si="3"/>
        <v>280</v>
      </c>
      <c r="I83" s="32">
        <f t="shared" si="4"/>
        <v>56</v>
      </c>
      <c r="J83" s="32">
        <f t="shared" si="5"/>
        <v>336</v>
      </c>
    </row>
    <row r="84" spans="1:10" x14ac:dyDescent="0.25">
      <c r="A84" s="32" t="s">
        <v>76</v>
      </c>
      <c r="B84" s="32" t="s">
        <v>62</v>
      </c>
      <c r="C84" s="37" t="s">
        <v>63</v>
      </c>
      <c r="D84" s="37">
        <v>33</v>
      </c>
      <c r="E84" s="32" t="s">
        <v>60</v>
      </c>
      <c r="F84" s="37">
        <v>100701</v>
      </c>
      <c r="G84" s="32">
        <f>VLOOKUP(C84,Prices!A:C,3,0)</f>
        <v>28</v>
      </c>
      <c r="H84" s="32">
        <f t="shared" si="3"/>
        <v>924</v>
      </c>
      <c r="I84" s="32">
        <f t="shared" si="4"/>
        <v>184.8</v>
      </c>
      <c r="J84" s="32">
        <f t="shared" si="5"/>
        <v>1108.8</v>
      </c>
    </row>
    <row r="85" spans="1:10" x14ac:dyDescent="0.25">
      <c r="A85" s="32" t="s">
        <v>76</v>
      </c>
      <c r="B85" s="32" t="s">
        <v>62</v>
      </c>
      <c r="C85" s="37" t="s">
        <v>63</v>
      </c>
      <c r="D85" s="37">
        <v>12</v>
      </c>
      <c r="E85" s="32" t="s">
        <v>58</v>
      </c>
      <c r="F85" s="37">
        <v>100702</v>
      </c>
      <c r="G85" s="32">
        <f>VLOOKUP(C85,Prices!A:C,3,0)</f>
        <v>28</v>
      </c>
      <c r="H85" s="32">
        <f t="shared" si="3"/>
        <v>336</v>
      </c>
      <c r="I85" s="32">
        <f t="shared" si="4"/>
        <v>67.2</v>
      </c>
      <c r="J85" s="32">
        <f t="shared" si="5"/>
        <v>403.2</v>
      </c>
    </row>
    <row r="86" spans="1:10" x14ac:dyDescent="0.25">
      <c r="A86" s="32" t="s">
        <v>76</v>
      </c>
      <c r="B86" s="32" t="s">
        <v>62</v>
      </c>
      <c r="C86" s="37" t="s">
        <v>63</v>
      </c>
      <c r="D86" s="37">
        <v>13</v>
      </c>
      <c r="E86" s="32" t="s">
        <v>61</v>
      </c>
      <c r="F86" s="37">
        <v>100703</v>
      </c>
      <c r="G86" s="32">
        <f>VLOOKUP(C86,Prices!A:C,3,0)</f>
        <v>28</v>
      </c>
      <c r="H86" s="32">
        <f t="shared" si="3"/>
        <v>364</v>
      </c>
      <c r="I86" s="32">
        <f t="shared" si="4"/>
        <v>72.8</v>
      </c>
      <c r="J86" s="32">
        <f t="shared" si="5"/>
        <v>436.8</v>
      </c>
    </row>
    <row r="87" spans="1:10" x14ac:dyDescent="0.25">
      <c r="A87" s="32" t="s">
        <v>76</v>
      </c>
      <c r="B87" s="32" t="s">
        <v>62</v>
      </c>
      <c r="C87" s="37" t="s">
        <v>63</v>
      </c>
      <c r="D87" s="37">
        <v>32</v>
      </c>
      <c r="E87" s="32" t="s">
        <v>60</v>
      </c>
      <c r="F87" s="37">
        <v>100704</v>
      </c>
      <c r="G87" s="32">
        <f>VLOOKUP(C87,Prices!A:C,3,0)</f>
        <v>28</v>
      </c>
      <c r="H87" s="32">
        <f t="shared" si="3"/>
        <v>896</v>
      </c>
      <c r="I87" s="32">
        <f t="shared" si="4"/>
        <v>179.20000000000002</v>
      </c>
      <c r="J87" s="32">
        <f t="shared" si="5"/>
        <v>1075.2</v>
      </c>
    </row>
    <row r="88" spans="1:10" x14ac:dyDescent="0.25">
      <c r="A88" s="32" t="s">
        <v>76</v>
      </c>
      <c r="B88" s="32" t="s">
        <v>62</v>
      </c>
      <c r="C88" s="37" t="s">
        <v>63</v>
      </c>
      <c r="D88" s="37">
        <v>49</v>
      </c>
      <c r="E88" s="32" t="s">
        <v>57</v>
      </c>
      <c r="F88" s="37">
        <v>100705</v>
      </c>
      <c r="G88" s="32">
        <f>VLOOKUP(C88,Prices!A:C,3,0)</f>
        <v>28</v>
      </c>
      <c r="H88" s="32">
        <f t="shared" si="3"/>
        <v>1372</v>
      </c>
      <c r="I88" s="32">
        <f t="shared" si="4"/>
        <v>274.40000000000003</v>
      </c>
      <c r="J88" s="32">
        <f t="shared" si="5"/>
        <v>1646.4</v>
      </c>
    </row>
    <row r="89" spans="1:10" x14ac:dyDescent="0.25">
      <c r="A89" s="32" t="s">
        <v>76</v>
      </c>
      <c r="B89" s="32" t="s">
        <v>64</v>
      </c>
      <c r="C89" s="37" t="s">
        <v>65</v>
      </c>
      <c r="D89" s="37">
        <v>35</v>
      </c>
      <c r="E89" s="32" t="s">
        <v>57</v>
      </c>
      <c r="F89" s="37">
        <v>100706</v>
      </c>
      <c r="G89" s="32">
        <f>VLOOKUP(C89,Prices!A:C,3,0)</f>
        <v>33</v>
      </c>
      <c r="H89" s="32">
        <f t="shared" si="3"/>
        <v>1155</v>
      </c>
      <c r="I89" s="32">
        <f t="shared" si="4"/>
        <v>231</v>
      </c>
      <c r="J89" s="32">
        <f t="shared" si="5"/>
        <v>1386</v>
      </c>
    </row>
    <row r="90" spans="1:10" x14ac:dyDescent="0.25">
      <c r="A90" s="32" t="s">
        <v>76</v>
      </c>
      <c r="B90" s="32" t="s">
        <v>64</v>
      </c>
      <c r="C90" s="37" t="s">
        <v>65</v>
      </c>
      <c r="D90" s="37">
        <v>9</v>
      </c>
      <c r="E90" s="32" t="s">
        <v>58</v>
      </c>
      <c r="F90" s="37">
        <v>100707</v>
      </c>
      <c r="G90" s="32">
        <f>VLOOKUP(C90,Prices!A:C,3,0)</f>
        <v>33</v>
      </c>
      <c r="H90" s="32">
        <f t="shared" si="3"/>
        <v>297</v>
      </c>
      <c r="I90" s="32">
        <f t="shared" si="4"/>
        <v>59.400000000000006</v>
      </c>
      <c r="J90" s="32">
        <f t="shared" si="5"/>
        <v>356.4</v>
      </c>
    </row>
    <row r="91" spans="1:10" x14ac:dyDescent="0.25">
      <c r="A91" s="32" t="s">
        <v>76</v>
      </c>
      <c r="B91" s="32" t="s">
        <v>64</v>
      </c>
      <c r="C91" s="37" t="s">
        <v>65</v>
      </c>
      <c r="D91" s="37">
        <v>9</v>
      </c>
      <c r="E91" s="32" t="s">
        <v>59</v>
      </c>
      <c r="F91" s="37">
        <v>100708</v>
      </c>
      <c r="G91" s="32">
        <f>VLOOKUP(C91,Prices!A:C,3,0)</f>
        <v>33</v>
      </c>
      <c r="H91" s="32">
        <f t="shared" si="3"/>
        <v>297</v>
      </c>
      <c r="I91" s="32">
        <f t="shared" si="4"/>
        <v>59.400000000000006</v>
      </c>
      <c r="J91" s="32">
        <f t="shared" si="5"/>
        <v>356.4</v>
      </c>
    </row>
    <row r="92" spans="1:10" x14ac:dyDescent="0.25">
      <c r="A92" s="32" t="s">
        <v>76</v>
      </c>
      <c r="B92" s="32" t="s">
        <v>64</v>
      </c>
      <c r="C92" s="37" t="s">
        <v>65</v>
      </c>
      <c r="D92" s="37">
        <v>42</v>
      </c>
      <c r="E92" s="32" t="s">
        <v>60</v>
      </c>
      <c r="F92" s="37">
        <v>100709</v>
      </c>
      <c r="G92" s="32">
        <f>VLOOKUP(C92,Prices!A:C,3,0)</f>
        <v>33</v>
      </c>
      <c r="H92" s="32">
        <f t="shared" si="3"/>
        <v>1386</v>
      </c>
      <c r="I92" s="32">
        <f t="shared" si="4"/>
        <v>277.2</v>
      </c>
      <c r="J92" s="32">
        <f t="shared" si="5"/>
        <v>1663.2</v>
      </c>
    </row>
    <row r="93" spans="1:10" x14ac:dyDescent="0.25">
      <c r="A93" s="32" t="s">
        <v>76</v>
      </c>
      <c r="B93" s="32" t="s">
        <v>64</v>
      </c>
      <c r="C93" s="37" t="s">
        <v>65</v>
      </c>
      <c r="D93" s="37">
        <v>16</v>
      </c>
      <c r="E93" s="32" t="s">
        <v>58</v>
      </c>
      <c r="F93" s="37">
        <v>100710</v>
      </c>
      <c r="G93" s="32">
        <f>VLOOKUP(C93,Prices!A:C,3,0)</f>
        <v>33</v>
      </c>
      <c r="H93" s="32">
        <f t="shared" si="3"/>
        <v>528</v>
      </c>
      <c r="I93" s="32">
        <f t="shared" si="4"/>
        <v>105.60000000000001</v>
      </c>
      <c r="J93" s="32">
        <f t="shared" si="5"/>
        <v>633.6</v>
      </c>
    </row>
    <row r="94" spans="1:10" x14ac:dyDescent="0.25">
      <c r="A94" s="32" t="s">
        <v>76</v>
      </c>
      <c r="B94" s="32" t="s">
        <v>64</v>
      </c>
      <c r="C94" s="37" t="s">
        <v>65</v>
      </c>
      <c r="D94" s="37">
        <v>30</v>
      </c>
      <c r="E94" s="32" t="s">
        <v>61</v>
      </c>
      <c r="F94" s="37">
        <v>100711</v>
      </c>
      <c r="G94" s="32">
        <f>VLOOKUP(C94,Prices!A:C,3,0)</f>
        <v>33</v>
      </c>
      <c r="H94" s="32">
        <f t="shared" si="3"/>
        <v>990</v>
      </c>
      <c r="I94" s="32">
        <f t="shared" si="4"/>
        <v>198</v>
      </c>
      <c r="J94" s="32">
        <f t="shared" si="5"/>
        <v>1188</v>
      </c>
    </row>
    <row r="95" spans="1:10" x14ac:dyDescent="0.25">
      <c r="A95" s="32" t="s">
        <v>76</v>
      </c>
      <c r="B95" s="32" t="s">
        <v>64</v>
      </c>
      <c r="C95" s="37" t="s">
        <v>65</v>
      </c>
      <c r="D95" s="37">
        <v>46</v>
      </c>
      <c r="E95" s="32" t="s">
        <v>60</v>
      </c>
      <c r="F95" s="37">
        <v>100712</v>
      </c>
      <c r="G95" s="32">
        <f>VLOOKUP(C95,Prices!A:C,3,0)</f>
        <v>33</v>
      </c>
      <c r="H95" s="32">
        <f t="shared" si="3"/>
        <v>1518</v>
      </c>
      <c r="I95" s="32">
        <f t="shared" si="4"/>
        <v>303.60000000000002</v>
      </c>
      <c r="J95" s="32">
        <f t="shared" si="5"/>
        <v>1821.6</v>
      </c>
    </row>
    <row r="96" spans="1:10" x14ac:dyDescent="0.25">
      <c r="A96" s="32" t="s">
        <v>76</v>
      </c>
      <c r="B96" s="32" t="s">
        <v>64</v>
      </c>
      <c r="C96" s="37" t="s">
        <v>65</v>
      </c>
      <c r="D96" s="37">
        <v>10</v>
      </c>
      <c r="E96" s="32" t="s">
        <v>57</v>
      </c>
      <c r="F96" s="37">
        <v>100713</v>
      </c>
      <c r="G96" s="32">
        <f>VLOOKUP(C96,Prices!A:C,3,0)</f>
        <v>33</v>
      </c>
      <c r="H96" s="32">
        <f t="shared" si="3"/>
        <v>330</v>
      </c>
      <c r="I96" s="32">
        <f t="shared" si="4"/>
        <v>66</v>
      </c>
      <c r="J96" s="32">
        <f t="shared" si="5"/>
        <v>396</v>
      </c>
    </row>
    <row r="97" spans="1:10" x14ac:dyDescent="0.25">
      <c r="A97" s="32" t="s">
        <v>76</v>
      </c>
      <c r="B97" s="32" t="s">
        <v>66</v>
      </c>
      <c r="C97" s="37" t="s">
        <v>67</v>
      </c>
      <c r="D97" s="37">
        <v>5</v>
      </c>
      <c r="E97" s="32" t="s">
        <v>57</v>
      </c>
      <c r="F97" s="37">
        <v>100714</v>
      </c>
      <c r="G97" s="32">
        <f>VLOOKUP(C97,Prices!A:C,3,0)</f>
        <v>35</v>
      </c>
      <c r="H97" s="32">
        <f t="shared" si="3"/>
        <v>175</v>
      </c>
      <c r="I97" s="32">
        <f t="shared" si="4"/>
        <v>35</v>
      </c>
      <c r="J97" s="32">
        <f t="shared" si="5"/>
        <v>210</v>
      </c>
    </row>
    <row r="98" spans="1:10" x14ac:dyDescent="0.25">
      <c r="A98" s="32" t="s">
        <v>76</v>
      </c>
      <c r="B98" s="32" t="s">
        <v>66</v>
      </c>
      <c r="C98" s="37" t="s">
        <v>67</v>
      </c>
      <c r="D98" s="37">
        <v>16</v>
      </c>
      <c r="E98" s="32" t="s">
        <v>58</v>
      </c>
      <c r="F98" s="37">
        <v>100715</v>
      </c>
      <c r="G98" s="32">
        <f>VLOOKUP(C98,Prices!A:C,3,0)</f>
        <v>35</v>
      </c>
      <c r="H98" s="32">
        <f t="shared" si="3"/>
        <v>560</v>
      </c>
      <c r="I98" s="32">
        <f t="shared" si="4"/>
        <v>112</v>
      </c>
      <c r="J98" s="32">
        <f t="shared" si="5"/>
        <v>672</v>
      </c>
    </row>
    <row r="99" spans="1:10" x14ac:dyDescent="0.25">
      <c r="A99" s="32" t="s">
        <v>76</v>
      </c>
      <c r="B99" s="32" t="s">
        <v>66</v>
      </c>
      <c r="C99" s="37" t="s">
        <v>67</v>
      </c>
      <c r="D99" s="37">
        <v>32</v>
      </c>
      <c r="E99" s="32" t="s">
        <v>59</v>
      </c>
      <c r="F99" s="37">
        <v>100716</v>
      </c>
      <c r="G99" s="32">
        <f>VLOOKUP(C99,Prices!A:C,3,0)</f>
        <v>35</v>
      </c>
      <c r="H99" s="32">
        <f t="shared" si="3"/>
        <v>1120</v>
      </c>
      <c r="I99" s="32">
        <f t="shared" si="4"/>
        <v>224</v>
      </c>
      <c r="J99" s="32">
        <f t="shared" si="5"/>
        <v>1344</v>
      </c>
    </row>
    <row r="100" spans="1:10" x14ac:dyDescent="0.25">
      <c r="A100" s="32" t="s">
        <v>76</v>
      </c>
      <c r="B100" s="32" t="s">
        <v>66</v>
      </c>
      <c r="C100" s="37" t="s">
        <v>67</v>
      </c>
      <c r="D100" s="37">
        <v>46</v>
      </c>
      <c r="E100" s="32" t="s">
        <v>60</v>
      </c>
      <c r="F100" s="37">
        <v>100717</v>
      </c>
      <c r="G100" s="32">
        <f>VLOOKUP(C100,Prices!A:C,3,0)</f>
        <v>35</v>
      </c>
      <c r="H100" s="32">
        <f t="shared" si="3"/>
        <v>1610</v>
      </c>
      <c r="I100" s="32">
        <f t="shared" si="4"/>
        <v>322</v>
      </c>
      <c r="J100" s="32">
        <f t="shared" si="5"/>
        <v>1932</v>
      </c>
    </row>
    <row r="101" spans="1:10" x14ac:dyDescent="0.25">
      <c r="A101" s="32" t="s">
        <v>76</v>
      </c>
      <c r="B101" s="32" t="s">
        <v>66</v>
      </c>
      <c r="C101" s="37" t="s">
        <v>67</v>
      </c>
      <c r="D101" s="37">
        <v>24</v>
      </c>
      <c r="E101" s="32" t="s">
        <v>58</v>
      </c>
      <c r="F101" s="37">
        <v>100718</v>
      </c>
      <c r="G101" s="32">
        <f>VLOOKUP(C101,Prices!A:C,3,0)</f>
        <v>35</v>
      </c>
      <c r="H101" s="32">
        <f t="shared" si="3"/>
        <v>840</v>
      </c>
      <c r="I101" s="32">
        <f t="shared" si="4"/>
        <v>168</v>
      </c>
      <c r="J101" s="32">
        <f t="shared" si="5"/>
        <v>1008</v>
      </c>
    </row>
    <row r="102" spans="1:10" x14ac:dyDescent="0.25">
      <c r="A102" s="32" t="s">
        <v>76</v>
      </c>
      <c r="B102" s="32" t="s">
        <v>66</v>
      </c>
      <c r="C102" s="37" t="s">
        <v>67</v>
      </c>
      <c r="D102" s="37">
        <v>23</v>
      </c>
      <c r="E102" s="32" t="s">
        <v>61</v>
      </c>
      <c r="F102" s="37">
        <v>100719</v>
      </c>
      <c r="G102" s="32">
        <f>VLOOKUP(C102,Prices!A:C,3,0)</f>
        <v>35</v>
      </c>
      <c r="H102" s="32">
        <f t="shared" si="3"/>
        <v>805</v>
      </c>
      <c r="I102" s="32">
        <f t="shared" si="4"/>
        <v>161</v>
      </c>
      <c r="J102" s="32">
        <f t="shared" si="5"/>
        <v>966</v>
      </c>
    </row>
    <row r="103" spans="1:10" x14ac:dyDescent="0.25">
      <c r="A103" s="32" t="s">
        <v>76</v>
      </c>
      <c r="B103" s="32" t="s">
        <v>66</v>
      </c>
      <c r="C103" s="37" t="s">
        <v>67</v>
      </c>
      <c r="D103" s="37">
        <v>7</v>
      </c>
      <c r="E103" s="32" t="s">
        <v>60</v>
      </c>
      <c r="F103" s="37">
        <v>100720</v>
      </c>
      <c r="G103" s="32">
        <f>VLOOKUP(C103,Prices!A:C,3,0)</f>
        <v>35</v>
      </c>
      <c r="H103" s="32">
        <f t="shared" si="3"/>
        <v>245</v>
      </c>
      <c r="I103" s="32">
        <f t="shared" si="4"/>
        <v>49</v>
      </c>
      <c r="J103" s="32">
        <f t="shared" si="5"/>
        <v>294</v>
      </c>
    </row>
    <row r="104" spans="1:10" x14ac:dyDescent="0.25">
      <c r="A104" s="32" t="s">
        <v>76</v>
      </c>
      <c r="B104" s="32" t="s">
        <v>66</v>
      </c>
      <c r="C104" s="37" t="s">
        <v>67</v>
      </c>
      <c r="D104" s="37">
        <v>48</v>
      </c>
      <c r="E104" s="32" t="s">
        <v>57</v>
      </c>
      <c r="F104" s="37">
        <v>100721</v>
      </c>
      <c r="G104" s="32">
        <f>VLOOKUP(C104,Prices!A:C,3,0)</f>
        <v>35</v>
      </c>
      <c r="H104" s="32">
        <f t="shared" si="3"/>
        <v>1680</v>
      </c>
      <c r="I104" s="32">
        <f t="shared" si="4"/>
        <v>336</v>
      </c>
      <c r="J104" s="32">
        <f t="shared" si="5"/>
        <v>2016</v>
      </c>
    </row>
    <row r="105" spans="1:10" x14ac:dyDescent="0.25">
      <c r="A105" s="32" t="s">
        <v>76</v>
      </c>
      <c r="B105" s="32" t="s">
        <v>68</v>
      </c>
      <c r="C105" s="37" t="s">
        <v>69</v>
      </c>
      <c r="D105" s="37">
        <v>7</v>
      </c>
      <c r="E105" s="32" t="s">
        <v>57</v>
      </c>
      <c r="F105" s="37">
        <v>100722</v>
      </c>
      <c r="G105" s="32">
        <f>VLOOKUP(C105,Prices!A:C,3,0)</f>
        <v>18</v>
      </c>
      <c r="H105" s="32">
        <f t="shared" si="3"/>
        <v>126</v>
      </c>
      <c r="I105" s="32">
        <f t="shared" si="4"/>
        <v>25.200000000000003</v>
      </c>
      <c r="J105" s="32">
        <f t="shared" si="5"/>
        <v>151.19999999999999</v>
      </c>
    </row>
    <row r="106" spans="1:10" x14ac:dyDescent="0.25">
      <c r="A106" s="32" t="s">
        <v>76</v>
      </c>
      <c r="B106" s="32" t="s">
        <v>68</v>
      </c>
      <c r="C106" s="37" t="s">
        <v>69</v>
      </c>
      <c r="D106" s="37">
        <v>40</v>
      </c>
      <c r="E106" s="32" t="s">
        <v>58</v>
      </c>
      <c r="F106" s="37">
        <v>100723</v>
      </c>
      <c r="G106" s="32">
        <f>VLOOKUP(C106,Prices!A:C,3,0)</f>
        <v>18</v>
      </c>
      <c r="H106" s="32">
        <f t="shared" si="3"/>
        <v>720</v>
      </c>
      <c r="I106" s="32">
        <f t="shared" si="4"/>
        <v>144</v>
      </c>
      <c r="J106" s="32">
        <f t="shared" si="5"/>
        <v>864</v>
      </c>
    </row>
    <row r="107" spans="1:10" x14ac:dyDescent="0.25">
      <c r="A107" s="32" t="s">
        <v>76</v>
      </c>
      <c r="B107" s="32" t="s">
        <v>68</v>
      </c>
      <c r="C107" s="37" t="s">
        <v>69</v>
      </c>
      <c r="D107" s="37">
        <v>46</v>
      </c>
      <c r="E107" s="32" t="s">
        <v>59</v>
      </c>
      <c r="F107" s="37">
        <v>100724</v>
      </c>
      <c r="G107" s="32">
        <f>VLOOKUP(C107,Prices!A:C,3,0)</f>
        <v>18</v>
      </c>
      <c r="H107" s="32">
        <f t="shared" si="3"/>
        <v>828</v>
      </c>
      <c r="I107" s="32">
        <f t="shared" si="4"/>
        <v>165.60000000000002</v>
      </c>
      <c r="J107" s="32">
        <f t="shared" si="5"/>
        <v>993.6</v>
      </c>
    </row>
    <row r="108" spans="1:10" x14ac:dyDescent="0.25">
      <c r="A108" s="32" t="s">
        <v>76</v>
      </c>
      <c r="B108" s="32" t="s">
        <v>68</v>
      </c>
      <c r="C108" s="37" t="s">
        <v>69</v>
      </c>
      <c r="D108" s="37">
        <v>47</v>
      </c>
      <c r="E108" s="32" t="s">
        <v>60</v>
      </c>
      <c r="F108" s="37">
        <v>100725</v>
      </c>
      <c r="G108" s="32">
        <f>VLOOKUP(C108,Prices!A:C,3,0)</f>
        <v>18</v>
      </c>
      <c r="H108" s="32">
        <f t="shared" si="3"/>
        <v>846</v>
      </c>
      <c r="I108" s="32">
        <f t="shared" si="4"/>
        <v>169.20000000000002</v>
      </c>
      <c r="J108" s="32">
        <f t="shared" si="5"/>
        <v>1015.2</v>
      </c>
    </row>
    <row r="109" spans="1:10" x14ac:dyDescent="0.25">
      <c r="A109" s="32" t="s">
        <v>76</v>
      </c>
      <c r="B109" s="32" t="s">
        <v>68</v>
      </c>
      <c r="C109" s="37" t="s">
        <v>69</v>
      </c>
      <c r="D109" s="37">
        <v>20</v>
      </c>
      <c r="E109" s="32" t="s">
        <v>58</v>
      </c>
      <c r="F109" s="37">
        <v>100726</v>
      </c>
      <c r="G109" s="32">
        <f>VLOOKUP(C109,Prices!A:C,3,0)</f>
        <v>18</v>
      </c>
      <c r="H109" s="32">
        <f t="shared" si="3"/>
        <v>360</v>
      </c>
      <c r="I109" s="32">
        <f t="shared" si="4"/>
        <v>72</v>
      </c>
      <c r="J109" s="32">
        <f t="shared" si="5"/>
        <v>432</v>
      </c>
    </row>
    <row r="110" spans="1:10" x14ac:dyDescent="0.25">
      <c r="A110" s="32" t="s">
        <v>76</v>
      </c>
      <c r="B110" s="32" t="s">
        <v>68</v>
      </c>
      <c r="C110" s="37" t="s">
        <v>69</v>
      </c>
      <c r="D110" s="37">
        <v>11</v>
      </c>
      <c r="E110" s="32" t="s">
        <v>61</v>
      </c>
      <c r="F110" s="37">
        <v>100727</v>
      </c>
      <c r="G110" s="32">
        <f>VLOOKUP(C110,Prices!A:C,3,0)</f>
        <v>18</v>
      </c>
      <c r="H110" s="32">
        <f t="shared" si="3"/>
        <v>198</v>
      </c>
      <c r="I110" s="32">
        <f t="shared" si="4"/>
        <v>39.6</v>
      </c>
      <c r="J110" s="32">
        <f t="shared" si="5"/>
        <v>237.6</v>
      </c>
    </row>
    <row r="111" spans="1:10" x14ac:dyDescent="0.25">
      <c r="A111" s="32" t="s">
        <v>76</v>
      </c>
      <c r="B111" s="32" t="s">
        <v>68</v>
      </c>
      <c r="C111" s="37" t="s">
        <v>69</v>
      </c>
      <c r="D111" s="37">
        <v>26</v>
      </c>
      <c r="E111" s="32" t="s">
        <v>60</v>
      </c>
      <c r="F111" s="37">
        <v>100728</v>
      </c>
      <c r="G111" s="32">
        <f>VLOOKUP(C111,Prices!A:C,3,0)</f>
        <v>18</v>
      </c>
      <c r="H111" s="32">
        <f t="shared" si="3"/>
        <v>468</v>
      </c>
      <c r="I111" s="32">
        <f t="shared" si="4"/>
        <v>93.600000000000009</v>
      </c>
      <c r="J111" s="32">
        <f t="shared" si="5"/>
        <v>561.6</v>
      </c>
    </row>
    <row r="112" spans="1:10" x14ac:dyDescent="0.25">
      <c r="A112" s="32" t="s">
        <v>76</v>
      </c>
      <c r="B112" s="32" t="s">
        <v>68</v>
      </c>
      <c r="C112" s="37" t="s">
        <v>69</v>
      </c>
      <c r="D112" s="37">
        <v>43</v>
      </c>
      <c r="E112" s="32" t="s">
        <v>57</v>
      </c>
      <c r="F112" s="37">
        <v>100729</v>
      </c>
      <c r="G112" s="32">
        <f>VLOOKUP(C112,Prices!A:C,3,0)</f>
        <v>18</v>
      </c>
      <c r="H112" s="32">
        <f t="shared" si="3"/>
        <v>774</v>
      </c>
      <c r="I112" s="32">
        <f t="shared" si="4"/>
        <v>154.80000000000001</v>
      </c>
      <c r="J112" s="32">
        <f t="shared" si="5"/>
        <v>928.8</v>
      </c>
    </row>
    <row r="113" spans="1:10" x14ac:dyDescent="0.25">
      <c r="A113" s="32" t="s">
        <v>76</v>
      </c>
      <c r="B113" s="32" t="s">
        <v>70</v>
      </c>
      <c r="C113" s="37" t="s">
        <v>71</v>
      </c>
      <c r="D113" s="37">
        <v>42</v>
      </c>
      <c r="E113" s="32" t="s">
        <v>57</v>
      </c>
      <c r="F113" s="37">
        <v>100730</v>
      </c>
      <c r="G113" s="32">
        <f>VLOOKUP(C113,Prices!A:C,3,0)</f>
        <v>22</v>
      </c>
      <c r="H113" s="32">
        <f t="shared" si="3"/>
        <v>924</v>
      </c>
      <c r="I113" s="32">
        <f t="shared" si="4"/>
        <v>184.8</v>
      </c>
      <c r="J113" s="32">
        <f t="shared" si="5"/>
        <v>1108.8</v>
      </c>
    </row>
    <row r="114" spans="1:10" x14ac:dyDescent="0.25">
      <c r="A114" s="32" t="s">
        <v>76</v>
      </c>
      <c r="B114" s="32" t="s">
        <v>70</v>
      </c>
      <c r="C114" s="37" t="s">
        <v>71</v>
      </c>
      <c r="D114" s="37">
        <v>14</v>
      </c>
      <c r="E114" s="32" t="s">
        <v>58</v>
      </c>
      <c r="F114" s="37">
        <v>100731</v>
      </c>
      <c r="G114" s="32">
        <f>VLOOKUP(C114,Prices!A:C,3,0)</f>
        <v>22</v>
      </c>
      <c r="H114" s="32">
        <f t="shared" si="3"/>
        <v>308</v>
      </c>
      <c r="I114" s="32">
        <f t="shared" si="4"/>
        <v>61.6</v>
      </c>
      <c r="J114" s="32">
        <f t="shared" si="5"/>
        <v>369.6</v>
      </c>
    </row>
    <row r="115" spans="1:10" x14ac:dyDescent="0.25">
      <c r="A115" s="32" t="s">
        <v>76</v>
      </c>
      <c r="B115" s="32" t="s">
        <v>70</v>
      </c>
      <c r="C115" s="37" t="s">
        <v>71</v>
      </c>
      <c r="D115" s="37">
        <v>37</v>
      </c>
      <c r="E115" s="32" t="s">
        <v>59</v>
      </c>
      <c r="F115" s="37">
        <v>100732</v>
      </c>
      <c r="G115" s="32">
        <f>VLOOKUP(C115,Prices!A:C,3,0)</f>
        <v>22</v>
      </c>
      <c r="H115" s="32">
        <f t="shared" si="3"/>
        <v>814</v>
      </c>
      <c r="I115" s="32">
        <f t="shared" si="4"/>
        <v>162.80000000000001</v>
      </c>
      <c r="J115" s="32">
        <f t="shared" si="5"/>
        <v>976.8</v>
      </c>
    </row>
    <row r="116" spans="1:10" x14ac:dyDescent="0.25">
      <c r="A116" s="32" t="s">
        <v>76</v>
      </c>
      <c r="B116" s="32" t="s">
        <v>70</v>
      </c>
      <c r="C116" s="37" t="s">
        <v>71</v>
      </c>
      <c r="D116" s="37">
        <v>46</v>
      </c>
      <c r="E116" s="32" t="s">
        <v>60</v>
      </c>
      <c r="F116" s="37">
        <v>100733</v>
      </c>
      <c r="G116" s="32">
        <f>VLOOKUP(C116,Prices!A:C,3,0)</f>
        <v>22</v>
      </c>
      <c r="H116" s="32">
        <f t="shared" si="3"/>
        <v>1012</v>
      </c>
      <c r="I116" s="32">
        <f t="shared" si="4"/>
        <v>202.4</v>
      </c>
      <c r="J116" s="32">
        <f t="shared" si="5"/>
        <v>1214.4000000000001</v>
      </c>
    </row>
    <row r="117" spans="1:10" x14ac:dyDescent="0.25">
      <c r="A117" s="32" t="s">
        <v>76</v>
      </c>
      <c r="B117" s="32" t="s">
        <v>70</v>
      </c>
      <c r="C117" s="37" t="s">
        <v>71</v>
      </c>
      <c r="D117" s="37">
        <v>46</v>
      </c>
      <c r="E117" s="32" t="s">
        <v>58</v>
      </c>
      <c r="F117" s="37">
        <v>100734</v>
      </c>
      <c r="G117" s="32">
        <f>VLOOKUP(C117,Prices!A:C,3,0)</f>
        <v>22</v>
      </c>
      <c r="H117" s="32">
        <f t="shared" si="3"/>
        <v>1012</v>
      </c>
      <c r="I117" s="32">
        <f t="shared" si="4"/>
        <v>202.4</v>
      </c>
      <c r="J117" s="32">
        <f t="shared" si="5"/>
        <v>1214.4000000000001</v>
      </c>
    </row>
    <row r="118" spans="1:10" x14ac:dyDescent="0.25">
      <c r="A118" s="32" t="s">
        <v>76</v>
      </c>
      <c r="B118" s="32" t="s">
        <v>70</v>
      </c>
      <c r="C118" s="37" t="s">
        <v>71</v>
      </c>
      <c r="D118" s="37">
        <v>31</v>
      </c>
      <c r="E118" s="32" t="s">
        <v>61</v>
      </c>
      <c r="F118" s="37">
        <v>100735</v>
      </c>
      <c r="G118" s="32">
        <f>VLOOKUP(C118,Prices!A:C,3,0)</f>
        <v>22</v>
      </c>
      <c r="H118" s="32">
        <f t="shared" si="3"/>
        <v>682</v>
      </c>
      <c r="I118" s="32">
        <f t="shared" si="4"/>
        <v>136.4</v>
      </c>
      <c r="J118" s="32">
        <f t="shared" si="5"/>
        <v>818.4</v>
      </c>
    </row>
    <row r="119" spans="1:10" x14ac:dyDescent="0.25">
      <c r="A119" s="32" t="s">
        <v>76</v>
      </c>
      <c r="B119" s="32" t="s">
        <v>70</v>
      </c>
      <c r="C119" s="37" t="s">
        <v>71</v>
      </c>
      <c r="D119" s="37">
        <v>27</v>
      </c>
      <c r="E119" s="32" t="s">
        <v>60</v>
      </c>
      <c r="F119" s="37">
        <v>100736</v>
      </c>
      <c r="G119" s="32">
        <f>VLOOKUP(C119,Prices!A:C,3,0)</f>
        <v>22</v>
      </c>
      <c r="H119" s="32">
        <f t="shared" si="3"/>
        <v>594</v>
      </c>
      <c r="I119" s="32">
        <f t="shared" si="4"/>
        <v>118.80000000000001</v>
      </c>
      <c r="J119" s="32">
        <f t="shared" si="5"/>
        <v>712.8</v>
      </c>
    </row>
    <row r="120" spans="1:10" x14ac:dyDescent="0.25">
      <c r="A120" s="32" t="s">
        <v>76</v>
      </c>
      <c r="B120" s="32" t="s">
        <v>70</v>
      </c>
      <c r="C120" s="37" t="s">
        <v>71</v>
      </c>
      <c r="D120" s="37">
        <v>26</v>
      </c>
      <c r="E120" s="32" t="s">
        <v>57</v>
      </c>
      <c r="F120" s="37">
        <v>100737</v>
      </c>
      <c r="G120" s="32">
        <f>VLOOKUP(C120,Prices!A:C,3,0)</f>
        <v>22</v>
      </c>
      <c r="H120" s="32">
        <f t="shared" si="3"/>
        <v>572</v>
      </c>
      <c r="I120" s="32">
        <f t="shared" si="4"/>
        <v>114.4</v>
      </c>
      <c r="J120" s="32">
        <f t="shared" si="5"/>
        <v>686.4</v>
      </c>
    </row>
    <row r="121" spans="1:10" x14ac:dyDescent="0.25">
      <c r="A121" s="32" t="s">
        <v>76</v>
      </c>
      <c r="B121" s="32" t="s">
        <v>72</v>
      </c>
      <c r="C121" s="37" t="s">
        <v>73</v>
      </c>
      <c r="D121" s="37">
        <v>35</v>
      </c>
      <c r="E121" s="32" t="s">
        <v>57</v>
      </c>
      <c r="F121" s="37">
        <v>100738</v>
      </c>
      <c r="G121" s="32">
        <f>VLOOKUP(C121,Prices!A:C,3,0)</f>
        <v>26</v>
      </c>
      <c r="H121" s="32">
        <f t="shared" si="3"/>
        <v>910</v>
      </c>
      <c r="I121" s="32">
        <f t="shared" si="4"/>
        <v>182</v>
      </c>
      <c r="J121" s="32">
        <f t="shared" si="5"/>
        <v>1092</v>
      </c>
    </row>
    <row r="122" spans="1:10" x14ac:dyDescent="0.25">
      <c r="A122" s="32" t="s">
        <v>76</v>
      </c>
      <c r="B122" s="32" t="s">
        <v>72</v>
      </c>
      <c r="C122" s="37" t="s">
        <v>73</v>
      </c>
      <c r="D122" s="37">
        <v>35</v>
      </c>
      <c r="E122" s="32" t="s">
        <v>58</v>
      </c>
      <c r="F122" s="37">
        <v>100739</v>
      </c>
      <c r="G122" s="32">
        <f>VLOOKUP(C122,Prices!A:C,3,0)</f>
        <v>26</v>
      </c>
      <c r="H122" s="32">
        <f t="shared" si="3"/>
        <v>910</v>
      </c>
      <c r="I122" s="32">
        <f t="shared" si="4"/>
        <v>182</v>
      </c>
      <c r="J122" s="32">
        <f t="shared" si="5"/>
        <v>1092</v>
      </c>
    </row>
    <row r="123" spans="1:10" x14ac:dyDescent="0.25">
      <c r="A123" s="32" t="s">
        <v>76</v>
      </c>
      <c r="B123" s="32" t="s">
        <v>72</v>
      </c>
      <c r="C123" s="37" t="s">
        <v>73</v>
      </c>
      <c r="D123" s="37">
        <v>42</v>
      </c>
      <c r="E123" s="32" t="s">
        <v>59</v>
      </c>
      <c r="F123" s="37">
        <v>100740</v>
      </c>
      <c r="G123" s="32">
        <f>VLOOKUP(C123,Prices!A:C,3,0)</f>
        <v>26</v>
      </c>
      <c r="H123" s="32">
        <f t="shared" si="3"/>
        <v>1092</v>
      </c>
      <c r="I123" s="32">
        <f t="shared" si="4"/>
        <v>218.4</v>
      </c>
      <c r="J123" s="32">
        <f t="shared" si="5"/>
        <v>1310.4000000000001</v>
      </c>
    </row>
    <row r="124" spans="1:10" x14ac:dyDescent="0.25">
      <c r="A124" s="32" t="s">
        <v>76</v>
      </c>
      <c r="B124" s="32" t="s">
        <v>72</v>
      </c>
      <c r="C124" s="37" t="s">
        <v>73</v>
      </c>
      <c r="D124" s="37">
        <v>45</v>
      </c>
      <c r="E124" s="32" t="s">
        <v>60</v>
      </c>
      <c r="F124" s="37">
        <v>100741</v>
      </c>
      <c r="G124" s="32">
        <f>VLOOKUP(C124,Prices!A:C,3,0)</f>
        <v>26</v>
      </c>
      <c r="H124" s="32">
        <f t="shared" si="3"/>
        <v>1170</v>
      </c>
      <c r="I124" s="32">
        <f t="shared" si="4"/>
        <v>234</v>
      </c>
      <c r="J124" s="32">
        <f t="shared" si="5"/>
        <v>1404</v>
      </c>
    </row>
    <row r="125" spans="1:10" x14ac:dyDescent="0.25">
      <c r="A125" s="32" t="s">
        <v>76</v>
      </c>
      <c r="B125" s="32" t="s">
        <v>72</v>
      </c>
      <c r="C125" s="37" t="s">
        <v>73</v>
      </c>
      <c r="D125" s="37">
        <v>28</v>
      </c>
      <c r="E125" s="32" t="s">
        <v>58</v>
      </c>
      <c r="F125" s="37">
        <v>100742</v>
      </c>
      <c r="G125" s="32">
        <f>VLOOKUP(C125,Prices!A:C,3,0)</f>
        <v>26</v>
      </c>
      <c r="H125" s="32">
        <f t="shared" si="3"/>
        <v>728</v>
      </c>
      <c r="I125" s="32">
        <f t="shared" si="4"/>
        <v>145.6</v>
      </c>
      <c r="J125" s="32">
        <f t="shared" si="5"/>
        <v>873.6</v>
      </c>
    </row>
    <row r="126" spans="1:10" x14ac:dyDescent="0.25">
      <c r="A126" s="32" t="s">
        <v>76</v>
      </c>
      <c r="B126" s="32" t="s">
        <v>72</v>
      </c>
      <c r="C126" s="37" t="s">
        <v>73</v>
      </c>
      <c r="D126" s="37">
        <v>9</v>
      </c>
      <c r="E126" s="32" t="s">
        <v>61</v>
      </c>
      <c r="F126" s="37">
        <v>100743</v>
      </c>
      <c r="G126" s="32">
        <f>VLOOKUP(C126,Prices!A:C,3,0)</f>
        <v>26</v>
      </c>
      <c r="H126" s="32">
        <f t="shared" si="3"/>
        <v>234</v>
      </c>
      <c r="I126" s="32">
        <f t="shared" si="4"/>
        <v>46.800000000000004</v>
      </c>
      <c r="J126" s="32">
        <f t="shared" si="5"/>
        <v>280.8</v>
      </c>
    </row>
    <row r="127" spans="1:10" x14ac:dyDescent="0.25">
      <c r="A127" s="32" t="s">
        <v>76</v>
      </c>
      <c r="B127" s="32" t="s">
        <v>72</v>
      </c>
      <c r="C127" s="37" t="s">
        <v>73</v>
      </c>
      <c r="D127" s="37">
        <v>29</v>
      </c>
      <c r="E127" s="32" t="s">
        <v>60</v>
      </c>
      <c r="F127" s="37">
        <v>100744</v>
      </c>
      <c r="G127" s="32">
        <f>VLOOKUP(C127,Prices!A:C,3,0)</f>
        <v>26</v>
      </c>
      <c r="H127" s="32">
        <f t="shared" si="3"/>
        <v>754</v>
      </c>
      <c r="I127" s="32">
        <f t="shared" si="4"/>
        <v>150.80000000000001</v>
      </c>
      <c r="J127" s="32">
        <f t="shared" si="5"/>
        <v>904.8</v>
      </c>
    </row>
    <row r="128" spans="1:10" x14ac:dyDescent="0.25">
      <c r="A128" s="32" t="s">
        <v>76</v>
      </c>
      <c r="B128" s="32" t="s">
        <v>72</v>
      </c>
      <c r="C128" s="37" t="s">
        <v>73</v>
      </c>
      <c r="D128" s="37">
        <v>8</v>
      </c>
      <c r="E128" s="32" t="s">
        <v>57</v>
      </c>
      <c r="F128" s="37">
        <v>100745</v>
      </c>
      <c r="G128" s="32">
        <f>VLOOKUP(C128,Prices!A:C,3,0)</f>
        <v>26</v>
      </c>
      <c r="H128" s="32">
        <f t="shared" si="3"/>
        <v>208</v>
      </c>
      <c r="I128" s="32">
        <f t="shared" si="4"/>
        <v>41.6</v>
      </c>
      <c r="J128" s="32">
        <f t="shared" si="5"/>
        <v>249.6</v>
      </c>
    </row>
    <row r="129" spans="1:10" x14ac:dyDescent="0.25">
      <c r="A129" s="32" t="s">
        <v>76</v>
      </c>
      <c r="B129" s="32" t="s">
        <v>74</v>
      </c>
      <c r="C129" s="37" t="s">
        <v>75</v>
      </c>
      <c r="D129" s="37">
        <v>29</v>
      </c>
      <c r="E129" s="32" t="s">
        <v>57</v>
      </c>
      <c r="F129" s="37">
        <v>100746</v>
      </c>
      <c r="G129" s="32">
        <f>VLOOKUP(C129,Prices!A:C,3,0)</f>
        <v>31</v>
      </c>
      <c r="H129" s="32">
        <f t="shared" si="3"/>
        <v>899</v>
      </c>
      <c r="I129" s="32">
        <f t="shared" si="4"/>
        <v>179.8</v>
      </c>
      <c r="J129" s="32">
        <f t="shared" si="5"/>
        <v>1078.8</v>
      </c>
    </row>
    <row r="130" spans="1:10" x14ac:dyDescent="0.25">
      <c r="A130" s="32" t="s">
        <v>76</v>
      </c>
      <c r="B130" s="32" t="s">
        <v>74</v>
      </c>
      <c r="C130" s="37" t="s">
        <v>75</v>
      </c>
      <c r="D130" s="37">
        <v>21</v>
      </c>
      <c r="E130" s="32" t="s">
        <v>58</v>
      </c>
      <c r="F130" s="37">
        <v>100747</v>
      </c>
      <c r="G130" s="32">
        <f>VLOOKUP(C130,Prices!A:C,3,0)</f>
        <v>31</v>
      </c>
      <c r="H130" s="32">
        <f t="shared" si="3"/>
        <v>651</v>
      </c>
      <c r="I130" s="32">
        <f t="shared" si="4"/>
        <v>130.20000000000002</v>
      </c>
      <c r="J130" s="32">
        <f t="shared" si="5"/>
        <v>781.2</v>
      </c>
    </row>
    <row r="131" spans="1:10" x14ac:dyDescent="0.25">
      <c r="A131" s="32" t="s">
        <v>76</v>
      </c>
      <c r="B131" s="32" t="s">
        <v>74</v>
      </c>
      <c r="C131" s="37" t="s">
        <v>75</v>
      </c>
      <c r="D131" s="37">
        <v>14</v>
      </c>
      <c r="E131" s="32" t="s">
        <v>59</v>
      </c>
      <c r="F131" s="37">
        <v>100748</v>
      </c>
      <c r="G131" s="32">
        <f>VLOOKUP(C131,Prices!A:C,3,0)</f>
        <v>31</v>
      </c>
      <c r="H131" s="32">
        <f t="shared" si="3"/>
        <v>434</v>
      </c>
      <c r="I131" s="32">
        <f t="shared" si="4"/>
        <v>86.800000000000011</v>
      </c>
      <c r="J131" s="32">
        <f t="shared" si="5"/>
        <v>520.79999999999995</v>
      </c>
    </row>
    <row r="132" spans="1:10" x14ac:dyDescent="0.25">
      <c r="A132" s="32" t="s">
        <v>76</v>
      </c>
      <c r="B132" s="32" t="s">
        <v>74</v>
      </c>
      <c r="C132" s="37" t="s">
        <v>75</v>
      </c>
      <c r="D132" s="37">
        <v>33</v>
      </c>
      <c r="E132" s="32" t="s">
        <v>60</v>
      </c>
      <c r="F132" s="37">
        <v>100749</v>
      </c>
      <c r="G132" s="32">
        <f>VLOOKUP(C132,Prices!A:C,3,0)</f>
        <v>31</v>
      </c>
      <c r="H132" s="32">
        <f t="shared" si="3"/>
        <v>1023</v>
      </c>
      <c r="I132" s="32">
        <f t="shared" si="4"/>
        <v>204.60000000000002</v>
      </c>
      <c r="J132" s="32">
        <f t="shared" si="5"/>
        <v>1227.5999999999999</v>
      </c>
    </row>
    <row r="133" spans="1:10" x14ac:dyDescent="0.25">
      <c r="A133" s="32" t="s">
        <v>76</v>
      </c>
      <c r="B133" s="32" t="s">
        <v>74</v>
      </c>
      <c r="C133" s="37" t="s">
        <v>75</v>
      </c>
      <c r="D133" s="37">
        <v>45</v>
      </c>
      <c r="E133" s="32" t="s">
        <v>58</v>
      </c>
      <c r="F133" s="37">
        <v>100750</v>
      </c>
      <c r="G133" s="32">
        <f>VLOOKUP(C133,Prices!A:C,3,0)</f>
        <v>31</v>
      </c>
      <c r="H133" s="32">
        <f t="shared" si="3"/>
        <v>1395</v>
      </c>
      <c r="I133" s="32">
        <f t="shared" si="4"/>
        <v>279</v>
      </c>
      <c r="J133" s="32">
        <f t="shared" si="5"/>
        <v>1674</v>
      </c>
    </row>
    <row r="134" spans="1:10" x14ac:dyDescent="0.25">
      <c r="A134" s="32" t="s">
        <v>76</v>
      </c>
      <c r="B134" s="32" t="s">
        <v>74</v>
      </c>
      <c r="C134" s="37" t="s">
        <v>75</v>
      </c>
      <c r="D134" s="37">
        <v>18</v>
      </c>
      <c r="E134" s="32" t="s">
        <v>61</v>
      </c>
      <c r="F134" s="37">
        <v>100751</v>
      </c>
      <c r="G134" s="32">
        <f>VLOOKUP(C134,Prices!A:C,3,0)</f>
        <v>31</v>
      </c>
      <c r="H134" s="32">
        <f t="shared" si="3"/>
        <v>558</v>
      </c>
      <c r="I134" s="32">
        <f t="shared" si="4"/>
        <v>111.60000000000001</v>
      </c>
      <c r="J134" s="32">
        <f t="shared" si="5"/>
        <v>669.6</v>
      </c>
    </row>
    <row r="135" spans="1:10" x14ac:dyDescent="0.25">
      <c r="A135" s="32" t="s">
        <v>76</v>
      </c>
      <c r="B135" s="32" t="s">
        <v>74</v>
      </c>
      <c r="C135" s="37" t="s">
        <v>75</v>
      </c>
      <c r="D135" s="37">
        <v>10</v>
      </c>
      <c r="E135" s="32" t="s">
        <v>60</v>
      </c>
      <c r="F135" s="37">
        <v>100752</v>
      </c>
      <c r="G135" s="32">
        <f>VLOOKUP(C135,Prices!A:C,3,0)</f>
        <v>31</v>
      </c>
      <c r="H135" s="32">
        <f t="shared" si="3"/>
        <v>310</v>
      </c>
      <c r="I135" s="32">
        <f t="shared" si="4"/>
        <v>62</v>
      </c>
      <c r="J135" s="32">
        <f t="shared" si="5"/>
        <v>372</v>
      </c>
    </row>
    <row r="136" spans="1:10" x14ac:dyDescent="0.25">
      <c r="A136" s="32" t="s">
        <v>76</v>
      </c>
      <c r="B136" s="32" t="s">
        <v>74</v>
      </c>
      <c r="C136" s="37" t="s">
        <v>75</v>
      </c>
      <c r="D136" s="37">
        <v>28</v>
      </c>
      <c r="E136" s="32" t="s">
        <v>57</v>
      </c>
      <c r="F136" s="37">
        <v>100753</v>
      </c>
      <c r="G136" s="32">
        <f>VLOOKUP(C136,Prices!A:C,3,0)</f>
        <v>31</v>
      </c>
      <c r="H136" s="32">
        <f t="shared" ref="H136:H199" si="6">D136*G136</f>
        <v>868</v>
      </c>
      <c r="I136" s="32">
        <f t="shared" ref="I136:I199" si="7">H136*$I$2</f>
        <v>173.60000000000002</v>
      </c>
      <c r="J136" s="32">
        <f t="shared" ref="J136:J199" si="8">H136+I136</f>
        <v>1041.5999999999999</v>
      </c>
    </row>
    <row r="137" spans="1:10" x14ac:dyDescent="0.25">
      <c r="A137" s="32" t="s">
        <v>76</v>
      </c>
      <c r="B137" s="32" t="s">
        <v>55</v>
      </c>
      <c r="C137" s="37" t="s">
        <v>56</v>
      </c>
      <c r="D137" s="37">
        <v>6</v>
      </c>
      <c r="E137" s="32" t="s">
        <v>57</v>
      </c>
      <c r="F137" s="37">
        <v>100754</v>
      </c>
      <c r="G137" s="32">
        <f>VLOOKUP(C137,Prices!A:C,3,0)</f>
        <v>25</v>
      </c>
      <c r="H137" s="32">
        <f t="shared" si="6"/>
        <v>150</v>
      </c>
      <c r="I137" s="32">
        <f t="shared" si="7"/>
        <v>30</v>
      </c>
      <c r="J137" s="32">
        <f t="shared" si="8"/>
        <v>180</v>
      </c>
    </row>
    <row r="138" spans="1:10" x14ac:dyDescent="0.25">
      <c r="A138" s="32" t="s">
        <v>76</v>
      </c>
      <c r="B138" s="32" t="s">
        <v>55</v>
      </c>
      <c r="C138" s="37" t="s">
        <v>56</v>
      </c>
      <c r="D138" s="37">
        <v>21</v>
      </c>
      <c r="E138" s="32" t="s">
        <v>58</v>
      </c>
      <c r="F138" s="37">
        <v>100755</v>
      </c>
      <c r="G138" s="32">
        <f>VLOOKUP(C138,Prices!A:C,3,0)</f>
        <v>25</v>
      </c>
      <c r="H138" s="32">
        <f t="shared" si="6"/>
        <v>525</v>
      </c>
      <c r="I138" s="32">
        <f t="shared" si="7"/>
        <v>105</v>
      </c>
      <c r="J138" s="32">
        <f t="shared" si="8"/>
        <v>630</v>
      </c>
    </row>
    <row r="139" spans="1:10" x14ac:dyDescent="0.25">
      <c r="A139" s="32" t="s">
        <v>76</v>
      </c>
      <c r="B139" s="32" t="s">
        <v>55</v>
      </c>
      <c r="C139" s="37" t="s">
        <v>56</v>
      </c>
      <c r="D139" s="37">
        <v>15</v>
      </c>
      <c r="E139" s="32" t="s">
        <v>59</v>
      </c>
      <c r="F139" s="37">
        <v>100756</v>
      </c>
      <c r="G139" s="32">
        <f>VLOOKUP(C139,Prices!A:C,3,0)</f>
        <v>25</v>
      </c>
      <c r="H139" s="32">
        <f t="shared" si="6"/>
        <v>375</v>
      </c>
      <c r="I139" s="32">
        <f t="shared" si="7"/>
        <v>75</v>
      </c>
      <c r="J139" s="32">
        <f t="shared" si="8"/>
        <v>450</v>
      </c>
    </row>
    <row r="140" spans="1:10" x14ac:dyDescent="0.25">
      <c r="A140" s="32" t="s">
        <v>76</v>
      </c>
      <c r="B140" s="32" t="s">
        <v>55</v>
      </c>
      <c r="C140" s="37" t="s">
        <v>56</v>
      </c>
      <c r="D140" s="37">
        <v>15</v>
      </c>
      <c r="E140" s="32" t="s">
        <v>60</v>
      </c>
      <c r="F140" s="37">
        <v>100757</v>
      </c>
      <c r="G140" s="32">
        <f>VLOOKUP(C140,Prices!A:C,3,0)</f>
        <v>25</v>
      </c>
      <c r="H140" s="32">
        <f t="shared" si="6"/>
        <v>375</v>
      </c>
      <c r="I140" s="32">
        <f t="shared" si="7"/>
        <v>75</v>
      </c>
      <c r="J140" s="32">
        <f t="shared" si="8"/>
        <v>450</v>
      </c>
    </row>
    <row r="141" spans="1:10" x14ac:dyDescent="0.25">
      <c r="A141" s="32" t="s">
        <v>76</v>
      </c>
      <c r="B141" s="32" t="s">
        <v>55</v>
      </c>
      <c r="C141" s="37" t="s">
        <v>56</v>
      </c>
      <c r="D141" s="37">
        <v>38</v>
      </c>
      <c r="E141" s="32" t="s">
        <v>58</v>
      </c>
      <c r="F141" s="37">
        <v>100758</v>
      </c>
      <c r="G141" s="32">
        <f>VLOOKUP(C141,Prices!A:C,3,0)</f>
        <v>25</v>
      </c>
      <c r="H141" s="32">
        <f t="shared" si="6"/>
        <v>950</v>
      </c>
      <c r="I141" s="32">
        <f t="shared" si="7"/>
        <v>190</v>
      </c>
      <c r="J141" s="32">
        <f t="shared" si="8"/>
        <v>1140</v>
      </c>
    </row>
    <row r="142" spans="1:10" x14ac:dyDescent="0.25">
      <c r="A142" s="32" t="s">
        <v>76</v>
      </c>
      <c r="B142" s="32" t="s">
        <v>55</v>
      </c>
      <c r="C142" s="37" t="s">
        <v>56</v>
      </c>
      <c r="D142" s="37">
        <v>32</v>
      </c>
      <c r="E142" s="32" t="s">
        <v>61</v>
      </c>
      <c r="F142" s="37">
        <v>100759</v>
      </c>
      <c r="G142" s="32">
        <f>VLOOKUP(C142,Prices!A:C,3,0)</f>
        <v>25</v>
      </c>
      <c r="H142" s="32">
        <f t="shared" si="6"/>
        <v>800</v>
      </c>
      <c r="I142" s="32">
        <f t="shared" si="7"/>
        <v>160</v>
      </c>
      <c r="J142" s="32">
        <f t="shared" si="8"/>
        <v>960</v>
      </c>
    </row>
    <row r="143" spans="1:10" x14ac:dyDescent="0.25">
      <c r="A143" s="32" t="s">
        <v>77</v>
      </c>
      <c r="B143" s="32" t="s">
        <v>55</v>
      </c>
      <c r="C143" s="37" t="s">
        <v>56</v>
      </c>
      <c r="D143" s="37">
        <v>38</v>
      </c>
      <c r="E143" s="32" t="s">
        <v>60</v>
      </c>
      <c r="F143" s="37">
        <v>100760</v>
      </c>
      <c r="G143" s="32">
        <f>VLOOKUP(C143,Prices!A:C,3,0)</f>
        <v>25</v>
      </c>
      <c r="H143" s="32">
        <f t="shared" si="6"/>
        <v>950</v>
      </c>
      <c r="I143" s="32">
        <f t="shared" si="7"/>
        <v>190</v>
      </c>
      <c r="J143" s="32">
        <f t="shared" si="8"/>
        <v>1140</v>
      </c>
    </row>
    <row r="144" spans="1:10" x14ac:dyDescent="0.25">
      <c r="A144" s="32" t="s">
        <v>77</v>
      </c>
      <c r="B144" s="32" t="s">
        <v>55</v>
      </c>
      <c r="C144" s="37" t="s">
        <v>56</v>
      </c>
      <c r="D144" s="37">
        <v>43</v>
      </c>
      <c r="E144" s="32" t="s">
        <v>57</v>
      </c>
      <c r="F144" s="37">
        <v>100761</v>
      </c>
      <c r="G144" s="32">
        <f>VLOOKUP(C144,Prices!A:C,3,0)</f>
        <v>25</v>
      </c>
      <c r="H144" s="32">
        <f t="shared" si="6"/>
        <v>1075</v>
      </c>
      <c r="I144" s="32">
        <f t="shared" si="7"/>
        <v>215</v>
      </c>
      <c r="J144" s="32">
        <f t="shared" si="8"/>
        <v>1290</v>
      </c>
    </row>
    <row r="145" spans="1:10" x14ac:dyDescent="0.25">
      <c r="A145" s="32" t="s">
        <v>77</v>
      </c>
      <c r="B145" s="32" t="s">
        <v>62</v>
      </c>
      <c r="C145" s="37" t="s">
        <v>63</v>
      </c>
      <c r="D145" s="37">
        <v>9</v>
      </c>
      <c r="E145" s="32" t="s">
        <v>57</v>
      </c>
      <c r="F145" s="37">
        <v>100762</v>
      </c>
      <c r="G145" s="32">
        <f>VLOOKUP(C145,Prices!A:C,3,0)</f>
        <v>28</v>
      </c>
      <c r="H145" s="32">
        <f t="shared" si="6"/>
        <v>252</v>
      </c>
      <c r="I145" s="32">
        <f t="shared" si="7"/>
        <v>50.400000000000006</v>
      </c>
      <c r="J145" s="32">
        <f t="shared" si="8"/>
        <v>302.39999999999998</v>
      </c>
    </row>
    <row r="146" spans="1:10" x14ac:dyDescent="0.25">
      <c r="A146" s="32" t="s">
        <v>77</v>
      </c>
      <c r="B146" s="32" t="s">
        <v>62</v>
      </c>
      <c r="C146" s="37" t="s">
        <v>63</v>
      </c>
      <c r="D146" s="37">
        <v>43</v>
      </c>
      <c r="E146" s="32" t="s">
        <v>58</v>
      </c>
      <c r="F146" s="37">
        <v>100763</v>
      </c>
      <c r="G146" s="32">
        <f>VLOOKUP(C146,Prices!A:C,3,0)</f>
        <v>28</v>
      </c>
      <c r="H146" s="32">
        <f t="shared" si="6"/>
        <v>1204</v>
      </c>
      <c r="I146" s="32">
        <f t="shared" si="7"/>
        <v>240.8</v>
      </c>
      <c r="J146" s="32">
        <f t="shared" si="8"/>
        <v>1444.8</v>
      </c>
    </row>
    <row r="147" spans="1:10" x14ac:dyDescent="0.25">
      <c r="A147" s="32" t="s">
        <v>77</v>
      </c>
      <c r="B147" s="32" t="s">
        <v>62</v>
      </c>
      <c r="C147" s="37" t="s">
        <v>63</v>
      </c>
      <c r="D147" s="37">
        <v>43</v>
      </c>
      <c r="E147" s="32" t="s">
        <v>59</v>
      </c>
      <c r="F147" s="37">
        <v>100764</v>
      </c>
      <c r="G147" s="32">
        <f>VLOOKUP(C147,Prices!A:C,3,0)</f>
        <v>28</v>
      </c>
      <c r="H147" s="32">
        <f t="shared" si="6"/>
        <v>1204</v>
      </c>
      <c r="I147" s="32">
        <f t="shared" si="7"/>
        <v>240.8</v>
      </c>
      <c r="J147" s="32">
        <f t="shared" si="8"/>
        <v>1444.8</v>
      </c>
    </row>
    <row r="148" spans="1:10" x14ac:dyDescent="0.25">
      <c r="A148" s="32" t="s">
        <v>77</v>
      </c>
      <c r="B148" s="32" t="s">
        <v>62</v>
      </c>
      <c r="C148" s="37" t="s">
        <v>63</v>
      </c>
      <c r="D148" s="37">
        <v>46</v>
      </c>
      <c r="E148" s="32" t="s">
        <v>60</v>
      </c>
      <c r="F148" s="37">
        <v>100765</v>
      </c>
      <c r="G148" s="32">
        <f>VLOOKUP(C148,Prices!A:C,3,0)</f>
        <v>28</v>
      </c>
      <c r="H148" s="32">
        <f t="shared" si="6"/>
        <v>1288</v>
      </c>
      <c r="I148" s="32">
        <f t="shared" si="7"/>
        <v>257.60000000000002</v>
      </c>
      <c r="J148" s="32">
        <f t="shared" si="8"/>
        <v>1545.6</v>
      </c>
    </row>
    <row r="149" spans="1:10" x14ac:dyDescent="0.25">
      <c r="A149" s="32" t="s">
        <v>77</v>
      </c>
      <c r="B149" s="32" t="s">
        <v>62</v>
      </c>
      <c r="C149" s="37" t="s">
        <v>63</v>
      </c>
      <c r="D149" s="37">
        <v>14</v>
      </c>
      <c r="E149" s="32" t="s">
        <v>58</v>
      </c>
      <c r="F149" s="37">
        <v>100766</v>
      </c>
      <c r="G149" s="32">
        <f>VLOOKUP(C149,Prices!A:C,3,0)</f>
        <v>28</v>
      </c>
      <c r="H149" s="32">
        <f t="shared" si="6"/>
        <v>392</v>
      </c>
      <c r="I149" s="32">
        <f t="shared" si="7"/>
        <v>78.400000000000006</v>
      </c>
      <c r="J149" s="32">
        <f t="shared" si="8"/>
        <v>470.4</v>
      </c>
    </row>
    <row r="150" spans="1:10" x14ac:dyDescent="0.25">
      <c r="A150" s="32" t="s">
        <v>77</v>
      </c>
      <c r="B150" s="32" t="s">
        <v>62</v>
      </c>
      <c r="C150" s="37" t="s">
        <v>63</v>
      </c>
      <c r="D150" s="37">
        <v>47</v>
      </c>
      <c r="E150" s="32" t="s">
        <v>61</v>
      </c>
      <c r="F150" s="37">
        <v>100767</v>
      </c>
      <c r="G150" s="32">
        <f>VLOOKUP(C150,Prices!A:C,3,0)</f>
        <v>28</v>
      </c>
      <c r="H150" s="32">
        <f t="shared" si="6"/>
        <v>1316</v>
      </c>
      <c r="I150" s="32">
        <f t="shared" si="7"/>
        <v>263.2</v>
      </c>
      <c r="J150" s="32">
        <f t="shared" si="8"/>
        <v>1579.2</v>
      </c>
    </row>
    <row r="151" spans="1:10" x14ac:dyDescent="0.25">
      <c r="A151" s="32" t="s">
        <v>77</v>
      </c>
      <c r="B151" s="32" t="s">
        <v>62</v>
      </c>
      <c r="C151" s="37" t="s">
        <v>63</v>
      </c>
      <c r="D151" s="37">
        <v>6</v>
      </c>
      <c r="E151" s="32" t="s">
        <v>60</v>
      </c>
      <c r="F151" s="37">
        <v>100768</v>
      </c>
      <c r="G151" s="32">
        <f>VLOOKUP(C151,Prices!A:C,3,0)</f>
        <v>28</v>
      </c>
      <c r="H151" s="32">
        <f t="shared" si="6"/>
        <v>168</v>
      </c>
      <c r="I151" s="32">
        <f t="shared" si="7"/>
        <v>33.6</v>
      </c>
      <c r="J151" s="32">
        <f t="shared" si="8"/>
        <v>201.6</v>
      </c>
    </row>
    <row r="152" spans="1:10" x14ac:dyDescent="0.25">
      <c r="A152" s="32" t="s">
        <v>77</v>
      </c>
      <c r="B152" s="32" t="s">
        <v>62</v>
      </c>
      <c r="C152" s="37" t="s">
        <v>63</v>
      </c>
      <c r="D152" s="37">
        <v>24</v>
      </c>
      <c r="E152" s="32" t="s">
        <v>57</v>
      </c>
      <c r="F152" s="37">
        <v>100769</v>
      </c>
      <c r="G152" s="32">
        <f>VLOOKUP(C152,Prices!A:C,3,0)</f>
        <v>28</v>
      </c>
      <c r="H152" s="32">
        <f t="shared" si="6"/>
        <v>672</v>
      </c>
      <c r="I152" s="32">
        <f t="shared" si="7"/>
        <v>134.4</v>
      </c>
      <c r="J152" s="32">
        <f t="shared" si="8"/>
        <v>806.4</v>
      </c>
    </row>
    <row r="153" spans="1:10" x14ac:dyDescent="0.25">
      <c r="A153" s="32" t="s">
        <v>77</v>
      </c>
      <c r="B153" s="32" t="s">
        <v>64</v>
      </c>
      <c r="C153" s="37" t="s">
        <v>65</v>
      </c>
      <c r="D153" s="37">
        <v>24</v>
      </c>
      <c r="E153" s="32" t="s">
        <v>57</v>
      </c>
      <c r="F153" s="37">
        <v>100770</v>
      </c>
      <c r="G153" s="32">
        <f>VLOOKUP(C153,Prices!A:C,3,0)</f>
        <v>33</v>
      </c>
      <c r="H153" s="32">
        <f t="shared" si="6"/>
        <v>792</v>
      </c>
      <c r="I153" s="32">
        <f t="shared" si="7"/>
        <v>158.4</v>
      </c>
      <c r="J153" s="32">
        <f t="shared" si="8"/>
        <v>950.4</v>
      </c>
    </row>
    <row r="154" spans="1:10" x14ac:dyDescent="0.25">
      <c r="A154" s="32" t="s">
        <v>77</v>
      </c>
      <c r="B154" s="32" t="s">
        <v>64</v>
      </c>
      <c r="C154" s="37" t="s">
        <v>65</v>
      </c>
      <c r="D154" s="37">
        <v>26</v>
      </c>
      <c r="E154" s="32" t="s">
        <v>58</v>
      </c>
      <c r="F154" s="37">
        <v>100771</v>
      </c>
      <c r="G154" s="32">
        <f>VLOOKUP(C154,Prices!A:C,3,0)</f>
        <v>33</v>
      </c>
      <c r="H154" s="32">
        <f t="shared" si="6"/>
        <v>858</v>
      </c>
      <c r="I154" s="32">
        <f t="shared" si="7"/>
        <v>171.60000000000002</v>
      </c>
      <c r="J154" s="32">
        <f t="shared" si="8"/>
        <v>1029.5999999999999</v>
      </c>
    </row>
    <row r="155" spans="1:10" x14ac:dyDescent="0.25">
      <c r="A155" s="32" t="s">
        <v>77</v>
      </c>
      <c r="B155" s="32" t="s">
        <v>64</v>
      </c>
      <c r="C155" s="37" t="s">
        <v>65</v>
      </c>
      <c r="D155" s="37">
        <v>18</v>
      </c>
      <c r="E155" s="32" t="s">
        <v>59</v>
      </c>
      <c r="F155" s="37">
        <v>100772</v>
      </c>
      <c r="G155" s="32">
        <f>VLOOKUP(C155,Prices!A:C,3,0)</f>
        <v>33</v>
      </c>
      <c r="H155" s="32">
        <f t="shared" si="6"/>
        <v>594</v>
      </c>
      <c r="I155" s="32">
        <f t="shared" si="7"/>
        <v>118.80000000000001</v>
      </c>
      <c r="J155" s="32">
        <f t="shared" si="8"/>
        <v>712.8</v>
      </c>
    </row>
    <row r="156" spans="1:10" x14ac:dyDescent="0.25">
      <c r="A156" s="32" t="s">
        <v>77</v>
      </c>
      <c r="B156" s="32" t="s">
        <v>64</v>
      </c>
      <c r="C156" s="37" t="s">
        <v>65</v>
      </c>
      <c r="D156" s="37">
        <v>31</v>
      </c>
      <c r="E156" s="32" t="s">
        <v>60</v>
      </c>
      <c r="F156" s="37">
        <v>100773</v>
      </c>
      <c r="G156" s="32">
        <f>VLOOKUP(C156,Prices!A:C,3,0)</f>
        <v>33</v>
      </c>
      <c r="H156" s="32">
        <f t="shared" si="6"/>
        <v>1023</v>
      </c>
      <c r="I156" s="32">
        <f t="shared" si="7"/>
        <v>204.60000000000002</v>
      </c>
      <c r="J156" s="32">
        <f t="shared" si="8"/>
        <v>1227.5999999999999</v>
      </c>
    </row>
    <row r="157" spans="1:10" x14ac:dyDescent="0.25">
      <c r="A157" s="32" t="s">
        <v>77</v>
      </c>
      <c r="B157" s="32" t="s">
        <v>64</v>
      </c>
      <c r="C157" s="37" t="s">
        <v>65</v>
      </c>
      <c r="D157" s="37">
        <v>41</v>
      </c>
      <c r="E157" s="32" t="s">
        <v>58</v>
      </c>
      <c r="F157" s="37">
        <v>100774</v>
      </c>
      <c r="G157" s="32">
        <f>VLOOKUP(C157,Prices!A:C,3,0)</f>
        <v>33</v>
      </c>
      <c r="H157" s="32">
        <f t="shared" si="6"/>
        <v>1353</v>
      </c>
      <c r="I157" s="32">
        <f t="shared" si="7"/>
        <v>270.60000000000002</v>
      </c>
      <c r="J157" s="32">
        <f t="shared" si="8"/>
        <v>1623.6</v>
      </c>
    </row>
    <row r="158" spans="1:10" x14ac:dyDescent="0.25">
      <c r="A158" s="32" t="s">
        <v>77</v>
      </c>
      <c r="B158" s="32" t="s">
        <v>64</v>
      </c>
      <c r="C158" s="37" t="s">
        <v>65</v>
      </c>
      <c r="D158" s="37">
        <v>40</v>
      </c>
      <c r="E158" s="32" t="s">
        <v>61</v>
      </c>
      <c r="F158" s="37">
        <v>100775</v>
      </c>
      <c r="G158" s="32">
        <f>VLOOKUP(C158,Prices!A:C,3,0)</f>
        <v>33</v>
      </c>
      <c r="H158" s="32">
        <f t="shared" si="6"/>
        <v>1320</v>
      </c>
      <c r="I158" s="32">
        <f t="shared" si="7"/>
        <v>264</v>
      </c>
      <c r="J158" s="32">
        <f t="shared" si="8"/>
        <v>1584</v>
      </c>
    </row>
    <row r="159" spans="1:10" x14ac:dyDescent="0.25">
      <c r="A159" s="32" t="s">
        <v>77</v>
      </c>
      <c r="B159" s="32" t="s">
        <v>64</v>
      </c>
      <c r="C159" s="37" t="s">
        <v>65</v>
      </c>
      <c r="D159" s="37">
        <v>27</v>
      </c>
      <c r="E159" s="32" t="s">
        <v>60</v>
      </c>
      <c r="F159" s="37">
        <v>100776</v>
      </c>
      <c r="G159" s="32">
        <f>VLOOKUP(C159,Prices!A:C,3,0)</f>
        <v>33</v>
      </c>
      <c r="H159" s="32">
        <f t="shared" si="6"/>
        <v>891</v>
      </c>
      <c r="I159" s="32">
        <f t="shared" si="7"/>
        <v>178.20000000000002</v>
      </c>
      <c r="J159" s="32">
        <f t="shared" si="8"/>
        <v>1069.2</v>
      </c>
    </row>
    <row r="160" spans="1:10" x14ac:dyDescent="0.25">
      <c r="A160" s="32" t="s">
        <v>77</v>
      </c>
      <c r="B160" s="32" t="s">
        <v>64</v>
      </c>
      <c r="C160" s="37" t="s">
        <v>65</v>
      </c>
      <c r="D160" s="37">
        <v>46</v>
      </c>
      <c r="E160" s="32" t="s">
        <v>57</v>
      </c>
      <c r="F160" s="37">
        <v>100777</v>
      </c>
      <c r="G160" s="32">
        <f>VLOOKUP(C160,Prices!A:C,3,0)</f>
        <v>33</v>
      </c>
      <c r="H160" s="32">
        <f t="shared" si="6"/>
        <v>1518</v>
      </c>
      <c r="I160" s="32">
        <f t="shared" si="7"/>
        <v>303.60000000000002</v>
      </c>
      <c r="J160" s="32">
        <f t="shared" si="8"/>
        <v>1821.6</v>
      </c>
    </row>
    <row r="161" spans="1:10" x14ac:dyDescent="0.25">
      <c r="A161" s="32" t="s">
        <v>77</v>
      </c>
      <c r="B161" s="32" t="s">
        <v>66</v>
      </c>
      <c r="C161" s="37" t="s">
        <v>67</v>
      </c>
      <c r="D161" s="37">
        <v>33</v>
      </c>
      <c r="E161" s="32" t="s">
        <v>57</v>
      </c>
      <c r="F161" s="37">
        <v>100778</v>
      </c>
      <c r="G161" s="32">
        <f>VLOOKUP(C161,Prices!A:C,3,0)</f>
        <v>35</v>
      </c>
      <c r="H161" s="32">
        <f t="shared" si="6"/>
        <v>1155</v>
      </c>
      <c r="I161" s="32">
        <f t="shared" si="7"/>
        <v>231</v>
      </c>
      <c r="J161" s="32">
        <f t="shared" si="8"/>
        <v>1386</v>
      </c>
    </row>
    <row r="162" spans="1:10" x14ac:dyDescent="0.25">
      <c r="A162" s="32" t="s">
        <v>77</v>
      </c>
      <c r="B162" s="32" t="s">
        <v>66</v>
      </c>
      <c r="C162" s="37" t="s">
        <v>67</v>
      </c>
      <c r="D162" s="37">
        <v>18</v>
      </c>
      <c r="E162" s="32" t="s">
        <v>58</v>
      </c>
      <c r="F162" s="37">
        <v>100779</v>
      </c>
      <c r="G162" s="32">
        <f>VLOOKUP(C162,Prices!A:C,3,0)</f>
        <v>35</v>
      </c>
      <c r="H162" s="32">
        <f t="shared" si="6"/>
        <v>630</v>
      </c>
      <c r="I162" s="32">
        <f t="shared" si="7"/>
        <v>126</v>
      </c>
      <c r="J162" s="32">
        <f t="shared" si="8"/>
        <v>756</v>
      </c>
    </row>
    <row r="163" spans="1:10" x14ac:dyDescent="0.25">
      <c r="A163" s="32" t="s">
        <v>77</v>
      </c>
      <c r="B163" s="32" t="s">
        <v>66</v>
      </c>
      <c r="C163" s="37" t="s">
        <v>67</v>
      </c>
      <c r="D163" s="37">
        <v>16</v>
      </c>
      <c r="E163" s="32" t="s">
        <v>59</v>
      </c>
      <c r="F163" s="37">
        <v>100780</v>
      </c>
      <c r="G163" s="32">
        <f>VLOOKUP(C163,Prices!A:C,3,0)</f>
        <v>35</v>
      </c>
      <c r="H163" s="32">
        <f t="shared" si="6"/>
        <v>560</v>
      </c>
      <c r="I163" s="32">
        <f t="shared" si="7"/>
        <v>112</v>
      </c>
      <c r="J163" s="32">
        <f t="shared" si="8"/>
        <v>672</v>
      </c>
    </row>
    <row r="164" spans="1:10" x14ac:dyDescent="0.25">
      <c r="A164" s="32" t="s">
        <v>77</v>
      </c>
      <c r="B164" s="32" t="s">
        <v>66</v>
      </c>
      <c r="C164" s="37" t="s">
        <v>67</v>
      </c>
      <c r="D164" s="37">
        <v>39</v>
      </c>
      <c r="E164" s="32" t="s">
        <v>60</v>
      </c>
      <c r="F164" s="37">
        <v>100781</v>
      </c>
      <c r="G164" s="32">
        <f>VLOOKUP(C164,Prices!A:C,3,0)</f>
        <v>35</v>
      </c>
      <c r="H164" s="32">
        <f t="shared" si="6"/>
        <v>1365</v>
      </c>
      <c r="I164" s="32">
        <f t="shared" si="7"/>
        <v>273</v>
      </c>
      <c r="J164" s="32">
        <f t="shared" si="8"/>
        <v>1638</v>
      </c>
    </row>
    <row r="165" spans="1:10" x14ac:dyDescent="0.25">
      <c r="A165" s="32" t="s">
        <v>77</v>
      </c>
      <c r="B165" s="32" t="s">
        <v>66</v>
      </c>
      <c r="C165" s="37" t="s">
        <v>67</v>
      </c>
      <c r="D165" s="37">
        <v>35</v>
      </c>
      <c r="E165" s="32" t="s">
        <v>58</v>
      </c>
      <c r="F165" s="37">
        <v>100782</v>
      </c>
      <c r="G165" s="32">
        <f>VLOOKUP(C165,Prices!A:C,3,0)</f>
        <v>35</v>
      </c>
      <c r="H165" s="32">
        <f t="shared" si="6"/>
        <v>1225</v>
      </c>
      <c r="I165" s="32">
        <f t="shared" si="7"/>
        <v>245</v>
      </c>
      <c r="J165" s="32">
        <f t="shared" si="8"/>
        <v>1470</v>
      </c>
    </row>
    <row r="166" spans="1:10" x14ac:dyDescent="0.25">
      <c r="A166" s="32" t="s">
        <v>77</v>
      </c>
      <c r="B166" s="32" t="s">
        <v>66</v>
      </c>
      <c r="C166" s="37" t="s">
        <v>67</v>
      </c>
      <c r="D166" s="37">
        <v>35</v>
      </c>
      <c r="E166" s="32" t="s">
        <v>61</v>
      </c>
      <c r="F166" s="37">
        <v>100783</v>
      </c>
      <c r="G166" s="32">
        <f>VLOOKUP(C166,Prices!A:C,3,0)</f>
        <v>35</v>
      </c>
      <c r="H166" s="32">
        <f t="shared" si="6"/>
        <v>1225</v>
      </c>
      <c r="I166" s="32">
        <f t="shared" si="7"/>
        <v>245</v>
      </c>
      <c r="J166" s="32">
        <f t="shared" si="8"/>
        <v>1470</v>
      </c>
    </row>
    <row r="167" spans="1:10" x14ac:dyDescent="0.25">
      <c r="A167" s="32" t="s">
        <v>77</v>
      </c>
      <c r="B167" s="32" t="s">
        <v>66</v>
      </c>
      <c r="C167" s="37" t="s">
        <v>67</v>
      </c>
      <c r="D167" s="37">
        <v>16</v>
      </c>
      <c r="E167" s="32" t="s">
        <v>60</v>
      </c>
      <c r="F167" s="37">
        <v>100784</v>
      </c>
      <c r="G167" s="32">
        <f>VLOOKUP(C167,Prices!A:C,3,0)</f>
        <v>35</v>
      </c>
      <c r="H167" s="32">
        <f t="shared" si="6"/>
        <v>560</v>
      </c>
      <c r="I167" s="32">
        <f t="shared" si="7"/>
        <v>112</v>
      </c>
      <c r="J167" s="32">
        <f t="shared" si="8"/>
        <v>672</v>
      </c>
    </row>
    <row r="168" spans="1:10" x14ac:dyDescent="0.25">
      <c r="A168" s="32" t="s">
        <v>77</v>
      </c>
      <c r="B168" s="32" t="s">
        <v>66</v>
      </c>
      <c r="C168" s="37" t="s">
        <v>67</v>
      </c>
      <c r="D168" s="37">
        <v>5</v>
      </c>
      <c r="E168" s="32" t="s">
        <v>57</v>
      </c>
      <c r="F168" s="37">
        <v>100785</v>
      </c>
      <c r="G168" s="32">
        <f>VLOOKUP(C168,Prices!A:C,3,0)</f>
        <v>35</v>
      </c>
      <c r="H168" s="32">
        <f t="shared" si="6"/>
        <v>175</v>
      </c>
      <c r="I168" s="32">
        <f t="shared" si="7"/>
        <v>35</v>
      </c>
      <c r="J168" s="32">
        <f t="shared" si="8"/>
        <v>210</v>
      </c>
    </row>
    <row r="169" spans="1:10" x14ac:dyDescent="0.25">
      <c r="A169" s="32" t="s">
        <v>77</v>
      </c>
      <c r="B169" s="32" t="s">
        <v>68</v>
      </c>
      <c r="C169" s="37" t="s">
        <v>69</v>
      </c>
      <c r="D169" s="37">
        <v>13</v>
      </c>
      <c r="E169" s="32" t="s">
        <v>57</v>
      </c>
      <c r="F169" s="37">
        <v>100786</v>
      </c>
      <c r="G169" s="32">
        <f>VLOOKUP(C169,Prices!A:C,3,0)</f>
        <v>18</v>
      </c>
      <c r="H169" s="32">
        <f t="shared" si="6"/>
        <v>234</v>
      </c>
      <c r="I169" s="32">
        <f t="shared" si="7"/>
        <v>46.800000000000004</v>
      </c>
      <c r="J169" s="32">
        <f t="shared" si="8"/>
        <v>280.8</v>
      </c>
    </row>
    <row r="170" spans="1:10" x14ac:dyDescent="0.25">
      <c r="A170" s="32" t="s">
        <v>77</v>
      </c>
      <c r="B170" s="32" t="s">
        <v>68</v>
      </c>
      <c r="C170" s="37" t="s">
        <v>69</v>
      </c>
      <c r="D170" s="37">
        <v>28</v>
      </c>
      <c r="E170" s="32" t="s">
        <v>58</v>
      </c>
      <c r="F170" s="37">
        <v>100787</v>
      </c>
      <c r="G170" s="32">
        <f>VLOOKUP(C170,Prices!A:C,3,0)</f>
        <v>18</v>
      </c>
      <c r="H170" s="32">
        <f t="shared" si="6"/>
        <v>504</v>
      </c>
      <c r="I170" s="32">
        <f t="shared" si="7"/>
        <v>100.80000000000001</v>
      </c>
      <c r="J170" s="32">
        <f t="shared" si="8"/>
        <v>604.79999999999995</v>
      </c>
    </row>
    <row r="171" spans="1:10" x14ac:dyDescent="0.25">
      <c r="A171" s="32" t="s">
        <v>77</v>
      </c>
      <c r="B171" s="32" t="s">
        <v>68</v>
      </c>
      <c r="C171" s="37" t="s">
        <v>69</v>
      </c>
      <c r="D171" s="37">
        <v>36</v>
      </c>
      <c r="E171" s="32" t="s">
        <v>59</v>
      </c>
      <c r="F171" s="37">
        <v>100788</v>
      </c>
      <c r="G171" s="32">
        <f>VLOOKUP(C171,Prices!A:C,3,0)</f>
        <v>18</v>
      </c>
      <c r="H171" s="32">
        <f t="shared" si="6"/>
        <v>648</v>
      </c>
      <c r="I171" s="32">
        <f t="shared" si="7"/>
        <v>129.6</v>
      </c>
      <c r="J171" s="32">
        <f t="shared" si="8"/>
        <v>777.6</v>
      </c>
    </row>
    <row r="172" spans="1:10" x14ac:dyDescent="0.25">
      <c r="A172" s="32" t="s">
        <v>77</v>
      </c>
      <c r="B172" s="32" t="s">
        <v>68</v>
      </c>
      <c r="C172" s="37" t="s">
        <v>69</v>
      </c>
      <c r="D172" s="37">
        <v>41</v>
      </c>
      <c r="E172" s="32" t="s">
        <v>60</v>
      </c>
      <c r="F172" s="37">
        <v>100789</v>
      </c>
      <c r="G172" s="32">
        <f>VLOOKUP(C172,Prices!A:C,3,0)</f>
        <v>18</v>
      </c>
      <c r="H172" s="32">
        <f t="shared" si="6"/>
        <v>738</v>
      </c>
      <c r="I172" s="32">
        <f t="shared" si="7"/>
        <v>147.6</v>
      </c>
      <c r="J172" s="32">
        <f t="shared" si="8"/>
        <v>885.6</v>
      </c>
    </row>
    <row r="173" spans="1:10" x14ac:dyDescent="0.25">
      <c r="A173" s="32" t="s">
        <v>77</v>
      </c>
      <c r="B173" s="32" t="s">
        <v>68</v>
      </c>
      <c r="C173" s="37" t="s">
        <v>69</v>
      </c>
      <c r="D173" s="37">
        <v>23</v>
      </c>
      <c r="E173" s="32" t="s">
        <v>58</v>
      </c>
      <c r="F173" s="37">
        <v>100790</v>
      </c>
      <c r="G173" s="32">
        <f>VLOOKUP(C173,Prices!A:C,3,0)</f>
        <v>18</v>
      </c>
      <c r="H173" s="32">
        <f t="shared" si="6"/>
        <v>414</v>
      </c>
      <c r="I173" s="32">
        <f t="shared" si="7"/>
        <v>82.800000000000011</v>
      </c>
      <c r="J173" s="32">
        <f t="shared" si="8"/>
        <v>496.8</v>
      </c>
    </row>
    <row r="174" spans="1:10" x14ac:dyDescent="0.25">
      <c r="A174" s="32" t="s">
        <v>77</v>
      </c>
      <c r="B174" s="32" t="s">
        <v>68</v>
      </c>
      <c r="C174" s="37" t="s">
        <v>69</v>
      </c>
      <c r="D174" s="37">
        <v>21</v>
      </c>
      <c r="E174" s="32" t="s">
        <v>61</v>
      </c>
      <c r="F174" s="37">
        <v>100791</v>
      </c>
      <c r="G174" s="32">
        <f>VLOOKUP(C174,Prices!A:C,3,0)</f>
        <v>18</v>
      </c>
      <c r="H174" s="32">
        <f t="shared" si="6"/>
        <v>378</v>
      </c>
      <c r="I174" s="32">
        <f t="shared" si="7"/>
        <v>75.600000000000009</v>
      </c>
      <c r="J174" s="32">
        <f t="shared" si="8"/>
        <v>453.6</v>
      </c>
    </row>
    <row r="175" spans="1:10" x14ac:dyDescent="0.25">
      <c r="A175" s="32" t="s">
        <v>77</v>
      </c>
      <c r="B175" s="32" t="s">
        <v>68</v>
      </c>
      <c r="C175" s="37" t="s">
        <v>69</v>
      </c>
      <c r="D175" s="37">
        <v>29</v>
      </c>
      <c r="E175" s="32" t="s">
        <v>60</v>
      </c>
      <c r="F175" s="37">
        <v>100792</v>
      </c>
      <c r="G175" s="32">
        <f>VLOOKUP(C175,Prices!A:C,3,0)</f>
        <v>18</v>
      </c>
      <c r="H175" s="32">
        <f t="shared" si="6"/>
        <v>522</v>
      </c>
      <c r="I175" s="32">
        <f t="shared" si="7"/>
        <v>104.4</v>
      </c>
      <c r="J175" s="32">
        <f t="shared" si="8"/>
        <v>626.4</v>
      </c>
    </row>
    <row r="176" spans="1:10" x14ac:dyDescent="0.25">
      <c r="A176" s="32" t="s">
        <v>77</v>
      </c>
      <c r="B176" s="32" t="s">
        <v>68</v>
      </c>
      <c r="C176" s="37" t="s">
        <v>69</v>
      </c>
      <c r="D176" s="37">
        <v>21</v>
      </c>
      <c r="E176" s="32" t="s">
        <v>57</v>
      </c>
      <c r="F176" s="37">
        <v>100793</v>
      </c>
      <c r="G176" s="32">
        <f>VLOOKUP(C176,Prices!A:C,3,0)</f>
        <v>18</v>
      </c>
      <c r="H176" s="32">
        <f t="shared" si="6"/>
        <v>378</v>
      </c>
      <c r="I176" s="32">
        <f t="shared" si="7"/>
        <v>75.600000000000009</v>
      </c>
      <c r="J176" s="32">
        <f t="shared" si="8"/>
        <v>453.6</v>
      </c>
    </row>
    <row r="177" spans="1:10" x14ac:dyDescent="0.25">
      <c r="A177" s="32" t="s">
        <v>77</v>
      </c>
      <c r="B177" s="32" t="s">
        <v>70</v>
      </c>
      <c r="C177" s="37" t="s">
        <v>71</v>
      </c>
      <c r="D177" s="37">
        <v>15</v>
      </c>
      <c r="E177" s="32" t="s">
        <v>57</v>
      </c>
      <c r="F177" s="37">
        <v>100794</v>
      </c>
      <c r="G177" s="32">
        <f>VLOOKUP(C177,Prices!A:C,3,0)</f>
        <v>22</v>
      </c>
      <c r="H177" s="32">
        <f t="shared" si="6"/>
        <v>330</v>
      </c>
      <c r="I177" s="32">
        <f t="shared" si="7"/>
        <v>66</v>
      </c>
      <c r="J177" s="32">
        <f t="shared" si="8"/>
        <v>396</v>
      </c>
    </row>
    <row r="178" spans="1:10" x14ac:dyDescent="0.25">
      <c r="A178" s="32" t="s">
        <v>77</v>
      </c>
      <c r="B178" s="32" t="s">
        <v>70</v>
      </c>
      <c r="C178" s="37" t="s">
        <v>71</v>
      </c>
      <c r="D178" s="37">
        <v>39</v>
      </c>
      <c r="E178" s="32" t="s">
        <v>58</v>
      </c>
      <c r="F178" s="37">
        <v>100795</v>
      </c>
      <c r="G178" s="32">
        <f>VLOOKUP(C178,Prices!A:C,3,0)</f>
        <v>22</v>
      </c>
      <c r="H178" s="32">
        <f t="shared" si="6"/>
        <v>858</v>
      </c>
      <c r="I178" s="32">
        <f t="shared" si="7"/>
        <v>171.60000000000002</v>
      </c>
      <c r="J178" s="32">
        <f t="shared" si="8"/>
        <v>1029.5999999999999</v>
      </c>
    </row>
    <row r="179" spans="1:10" x14ac:dyDescent="0.25">
      <c r="A179" s="32" t="s">
        <v>77</v>
      </c>
      <c r="B179" s="32" t="s">
        <v>70</v>
      </c>
      <c r="C179" s="37" t="s">
        <v>71</v>
      </c>
      <c r="D179" s="37">
        <v>8</v>
      </c>
      <c r="E179" s="32" t="s">
        <v>59</v>
      </c>
      <c r="F179" s="37">
        <v>100796</v>
      </c>
      <c r="G179" s="32">
        <f>VLOOKUP(C179,Prices!A:C,3,0)</f>
        <v>22</v>
      </c>
      <c r="H179" s="32">
        <f t="shared" si="6"/>
        <v>176</v>
      </c>
      <c r="I179" s="32">
        <f t="shared" si="7"/>
        <v>35.200000000000003</v>
      </c>
      <c r="J179" s="32">
        <f t="shared" si="8"/>
        <v>211.2</v>
      </c>
    </row>
    <row r="180" spans="1:10" x14ac:dyDescent="0.25">
      <c r="A180" s="32" t="s">
        <v>77</v>
      </c>
      <c r="B180" s="32" t="s">
        <v>70</v>
      </c>
      <c r="C180" s="37" t="s">
        <v>71</v>
      </c>
      <c r="D180" s="37">
        <v>18</v>
      </c>
      <c r="E180" s="32" t="s">
        <v>60</v>
      </c>
      <c r="F180" s="37">
        <v>100797</v>
      </c>
      <c r="G180" s="32">
        <f>VLOOKUP(C180,Prices!A:C,3,0)</f>
        <v>22</v>
      </c>
      <c r="H180" s="32">
        <f t="shared" si="6"/>
        <v>396</v>
      </c>
      <c r="I180" s="32">
        <f t="shared" si="7"/>
        <v>79.2</v>
      </c>
      <c r="J180" s="32">
        <f t="shared" si="8"/>
        <v>475.2</v>
      </c>
    </row>
    <row r="181" spans="1:10" x14ac:dyDescent="0.25">
      <c r="A181" s="32" t="s">
        <v>77</v>
      </c>
      <c r="B181" s="32" t="s">
        <v>70</v>
      </c>
      <c r="C181" s="37" t="s">
        <v>71</v>
      </c>
      <c r="D181" s="37">
        <v>34</v>
      </c>
      <c r="E181" s="32" t="s">
        <v>58</v>
      </c>
      <c r="F181" s="37">
        <v>100798</v>
      </c>
      <c r="G181" s="32">
        <f>VLOOKUP(C181,Prices!A:C,3,0)</f>
        <v>22</v>
      </c>
      <c r="H181" s="32">
        <f t="shared" si="6"/>
        <v>748</v>
      </c>
      <c r="I181" s="32">
        <f t="shared" si="7"/>
        <v>149.6</v>
      </c>
      <c r="J181" s="32">
        <f t="shared" si="8"/>
        <v>897.6</v>
      </c>
    </row>
    <row r="182" spans="1:10" x14ac:dyDescent="0.25">
      <c r="A182" s="32" t="s">
        <v>77</v>
      </c>
      <c r="B182" s="32" t="s">
        <v>70</v>
      </c>
      <c r="C182" s="37" t="s">
        <v>71</v>
      </c>
      <c r="D182" s="37">
        <v>19</v>
      </c>
      <c r="E182" s="32" t="s">
        <v>61</v>
      </c>
      <c r="F182" s="37">
        <v>100799</v>
      </c>
      <c r="G182" s="32">
        <f>VLOOKUP(C182,Prices!A:C,3,0)</f>
        <v>22</v>
      </c>
      <c r="H182" s="32">
        <f t="shared" si="6"/>
        <v>418</v>
      </c>
      <c r="I182" s="32">
        <f t="shared" si="7"/>
        <v>83.600000000000009</v>
      </c>
      <c r="J182" s="32">
        <f t="shared" si="8"/>
        <v>501.6</v>
      </c>
    </row>
    <row r="183" spans="1:10" x14ac:dyDescent="0.25">
      <c r="A183" s="32" t="s">
        <v>77</v>
      </c>
      <c r="B183" s="32" t="s">
        <v>70</v>
      </c>
      <c r="C183" s="37" t="s">
        <v>71</v>
      </c>
      <c r="D183" s="37">
        <v>29</v>
      </c>
      <c r="E183" s="32" t="s">
        <v>60</v>
      </c>
      <c r="F183" s="37">
        <v>100800</v>
      </c>
      <c r="G183" s="32">
        <f>VLOOKUP(C183,Prices!A:C,3,0)</f>
        <v>22</v>
      </c>
      <c r="H183" s="32">
        <f t="shared" si="6"/>
        <v>638</v>
      </c>
      <c r="I183" s="32">
        <f t="shared" si="7"/>
        <v>127.60000000000001</v>
      </c>
      <c r="J183" s="32">
        <f t="shared" si="8"/>
        <v>765.6</v>
      </c>
    </row>
    <row r="184" spans="1:10" x14ac:dyDescent="0.25">
      <c r="A184" s="32" t="s">
        <v>77</v>
      </c>
      <c r="B184" s="32" t="s">
        <v>70</v>
      </c>
      <c r="C184" s="37" t="s">
        <v>71</v>
      </c>
      <c r="D184" s="37">
        <v>40</v>
      </c>
      <c r="E184" s="32" t="s">
        <v>57</v>
      </c>
      <c r="F184" s="37">
        <v>100801</v>
      </c>
      <c r="G184" s="32">
        <f>VLOOKUP(C184,Prices!A:C,3,0)</f>
        <v>22</v>
      </c>
      <c r="H184" s="32">
        <f t="shared" si="6"/>
        <v>880</v>
      </c>
      <c r="I184" s="32">
        <f t="shared" si="7"/>
        <v>176</v>
      </c>
      <c r="J184" s="32">
        <f t="shared" si="8"/>
        <v>1056</v>
      </c>
    </row>
    <row r="185" spans="1:10" x14ac:dyDescent="0.25">
      <c r="A185" s="32" t="s">
        <v>77</v>
      </c>
      <c r="B185" s="32" t="s">
        <v>72</v>
      </c>
      <c r="C185" s="37" t="s">
        <v>73</v>
      </c>
      <c r="D185" s="37">
        <v>45</v>
      </c>
      <c r="E185" s="32" t="s">
        <v>57</v>
      </c>
      <c r="F185" s="37">
        <v>100802</v>
      </c>
      <c r="G185" s="32">
        <f>VLOOKUP(C185,Prices!A:C,3,0)</f>
        <v>26</v>
      </c>
      <c r="H185" s="32">
        <f t="shared" si="6"/>
        <v>1170</v>
      </c>
      <c r="I185" s="32">
        <f t="shared" si="7"/>
        <v>234</v>
      </c>
      <c r="J185" s="32">
        <f t="shared" si="8"/>
        <v>1404</v>
      </c>
    </row>
    <row r="186" spans="1:10" x14ac:dyDescent="0.25">
      <c r="A186" s="32" t="s">
        <v>77</v>
      </c>
      <c r="B186" s="32" t="s">
        <v>72</v>
      </c>
      <c r="C186" s="37" t="s">
        <v>73</v>
      </c>
      <c r="D186" s="37">
        <v>36</v>
      </c>
      <c r="E186" s="32" t="s">
        <v>58</v>
      </c>
      <c r="F186" s="37">
        <v>100803</v>
      </c>
      <c r="G186" s="32">
        <f>VLOOKUP(C186,Prices!A:C,3,0)</f>
        <v>26</v>
      </c>
      <c r="H186" s="32">
        <f t="shared" si="6"/>
        <v>936</v>
      </c>
      <c r="I186" s="32">
        <f t="shared" si="7"/>
        <v>187.20000000000002</v>
      </c>
      <c r="J186" s="32">
        <f t="shared" si="8"/>
        <v>1123.2</v>
      </c>
    </row>
    <row r="187" spans="1:10" x14ac:dyDescent="0.25">
      <c r="A187" s="32" t="s">
        <v>77</v>
      </c>
      <c r="B187" s="32" t="s">
        <v>72</v>
      </c>
      <c r="C187" s="37" t="s">
        <v>73</v>
      </c>
      <c r="D187" s="37">
        <v>21</v>
      </c>
      <c r="E187" s="32" t="s">
        <v>59</v>
      </c>
      <c r="F187" s="37">
        <v>100804</v>
      </c>
      <c r="G187" s="32">
        <f>VLOOKUP(C187,Prices!A:C,3,0)</f>
        <v>26</v>
      </c>
      <c r="H187" s="32">
        <f t="shared" si="6"/>
        <v>546</v>
      </c>
      <c r="I187" s="32">
        <f t="shared" si="7"/>
        <v>109.2</v>
      </c>
      <c r="J187" s="32">
        <f t="shared" si="8"/>
        <v>655.20000000000005</v>
      </c>
    </row>
    <row r="188" spans="1:10" x14ac:dyDescent="0.25">
      <c r="A188" s="32" t="s">
        <v>77</v>
      </c>
      <c r="B188" s="32" t="s">
        <v>72</v>
      </c>
      <c r="C188" s="37" t="s">
        <v>73</v>
      </c>
      <c r="D188" s="37">
        <v>39</v>
      </c>
      <c r="E188" s="32" t="s">
        <v>60</v>
      </c>
      <c r="F188" s="37">
        <v>100805</v>
      </c>
      <c r="G188" s="32">
        <f>VLOOKUP(C188,Prices!A:C,3,0)</f>
        <v>26</v>
      </c>
      <c r="H188" s="32">
        <f t="shared" si="6"/>
        <v>1014</v>
      </c>
      <c r="I188" s="32">
        <f t="shared" si="7"/>
        <v>202.8</v>
      </c>
      <c r="J188" s="32">
        <f t="shared" si="8"/>
        <v>1216.8</v>
      </c>
    </row>
    <row r="189" spans="1:10" x14ac:dyDescent="0.25">
      <c r="A189" s="32" t="s">
        <v>77</v>
      </c>
      <c r="B189" s="32" t="s">
        <v>72</v>
      </c>
      <c r="C189" s="37" t="s">
        <v>73</v>
      </c>
      <c r="D189" s="37">
        <v>17</v>
      </c>
      <c r="E189" s="32" t="s">
        <v>58</v>
      </c>
      <c r="F189" s="37">
        <v>100806</v>
      </c>
      <c r="G189" s="32">
        <f>VLOOKUP(C189,Prices!A:C,3,0)</f>
        <v>26</v>
      </c>
      <c r="H189" s="32">
        <f t="shared" si="6"/>
        <v>442</v>
      </c>
      <c r="I189" s="32">
        <f t="shared" si="7"/>
        <v>88.4</v>
      </c>
      <c r="J189" s="32">
        <f t="shared" si="8"/>
        <v>530.4</v>
      </c>
    </row>
    <row r="190" spans="1:10" x14ac:dyDescent="0.25">
      <c r="A190" s="32" t="s">
        <v>77</v>
      </c>
      <c r="B190" s="32" t="s">
        <v>72</v>
      </c>
      <c r="C190" s="37" t="s">
        <v>73</v>
      </c>
      <c r="D190" s="37">
        <v>6</v>
      </c>
      <c r="E190" s="32" t="s">
        <v>61</v>
      </c>
      <c r="F190" s="37">
        <v>100807</v>
      </c>
      <c r="G190" s="32">
        <f>VLOOKUP(C190,Prices!A:C,3,0)</f>
        <v>26</v>
      </c>
      <c r="H190" s="32">
        <f t="shared" si="6"/>
        <v>156</v>
      </c>
      <c r="I190" s="32">
        <f t="shared" si="7"/>
        <v>31.200000000000003</v>
      </c>
      <c r="J190" s="32">
        <f t="shared" si="8"/>
        <v>187.2</v>
      </c>
    </row>
    <row r="191" spans="1:10" x14ac:dyDescent="0.25">
      <c r="A191" s="32" t="s">
        <v>77</v>
      </c>
      <c r="B191" s="32" t="s">
        <v>72</v>
      </c>
      <c r="C191" s="37" t="s">
        <v>73</v>
      </c>
      <c r="D191" s="37">
        <v>22</v>
      </c>
      <c r="E191" s="32" t="s">
        <v>60</v>
      </c>
      <c r="F191" s="37">
        <v>100808</v>
      </c>
      <c r="G191" s="32">
        <f>VLOOKUP(C191,Prices!A:C,3,0)</f>
        <v>26</v>
      </c>
      <c r="H191" s="32">
        <f t="shared" si="6"/>
        <v>572</v>
      </c>
      <c r="I191" s="32">
        <f t="shared" si="7"/>
        <v>114.4</v>
      </c>
      <c r="J191" s="32">
        <f t="shared" si="8"/>
        <v>686.4</v>
      </c>
    </row>
    <row r="192" spans="1:10" x14ac:dyDescent="0.25">
      <c r="A192" s="32" t="s">
        <v>77</v>
      </c>
      <c r="B192" s="32" t="s">
        <v>72</v>
      </c>
      <c r="C192" s="37" t="s">
        <v>73</v>
      </c>
      <c r="D192" s="37">
        <v>31</v>
      </c>
      <c r="E192" s="32" t="s">
        <v>57</v>
      </c>
      <c r="F192" s="37">
        <v>100809</v>
      </c>
      <c r="G192" s="32">
        <f>VLOOKUP(C192,Prices!A:C,3,0)</f>
        <v>26</v>
      </c>
      <c r="H192" s="32">
        <f t="shared" si="6"/>
        <v>806</v>
      </c>
      <c r="I192" s="32">
        <f t="shared" si="7"/>
        <v>161.20000000000002</v>
      </c>
      <c r="J192" s="32">
        <f t="shared" si="8"/>
        <v>967.2</v>
      </c>
    </row>
    <row r="193" spans="1:10" x14ac:dyDescent="0.25">
      <c r="A193" s="32" t="s">
        <v>77</v>
      </c>
      <c r="B193" s="32" t="s">
        <v>74</v>
      </c>
      <c r="C193" s="37" t="s">
        <v>75</v>
      </c>
      <c r="D193" s="37">
        <v>22</v>
      </c>
      <c r="E193" s="32" t="s">
        <v>57</v>
      </c>
      <c r="F193" s="37">
        <v>100810</v>
      </c>
      <c r="G193" s="32">
        <f>VLOOKUP(C193,Prices!A:C,3,0)</f>
        <v>31</v>
      </c>
      <c r="H193" s="32">
        <f t="shared" si="6"/>
        <v>682</v>
      </c>
      <c r="I193" s="32">
        <f t="shared" si="7"/>
        <v>136.4</v>
      </c>
      <c r="J193" s="32">
        <f t="shared" si="8"/>
        <v>818.4</v>
      </c>
    </row>
    <row r="194" spans="1:10" x14ac:dyDescent="0.25">
      <c r="A194" s="32" t="s">
        <v>77</v>
      </c>
      <c r="B194" s="32" t="s">
        <v>74</v>
      </c>
      <c r="C194" s="37" t="s">
        <v>75</v>
      </c>
      <c r="D194" s="37">
        <v>11</v>
      </c>
      <c r="E194" s="32" t="s">
        <v>58</v>
      </c>
      <c r="F194" s="37">
        <v>100811</v>
      </c>
      <c r="G194" s="32">
        <f>VLOOKUP(C194,Prices!A:C,3,0)</f>
        <v>31</v>
      </c>
      <c r="H194" s="32">
        <f t="shared" si="6"/>
        <v>341</v>
      </c>
      <c r="I194" s="32">
        <f t="shared" si="7"/>
        <v>68.2</v>
      </c>
      <c r="J194" s="32">
        <f t="shared" si="8"/>
        <v>409.2</v>
      </c>
    </row>
    <row r="195" spans="1:10" x14ac:dyDescent="0.25">
      <c r="A195" s="32" t="s">
        <v>77</v>
      </c>
      <c r="B195" s="32" t="s">
        <v>74</v>
      </c>
      <c r="C195" s="37" t="s">
        <v>75</v>
      </c>
      <c r="D195" s="37">
        <v>10</v>
      </c>
      <c r="E195" s="32" t="s">
        <v>59</v>
      </c>
      <c r="F195" s="37">
        <v>100812</v>
      </c>
      <c r="G195" s="32">
        <f>VLOOKUP(C195,Prices!A:C,3,0)</f>
        <v>31</v>
      </c>
      <c r="H195" s="32">
        <f t="shared" si="6"/>
        <v>310</v>
      </c>
      <c r="I195" s="32">
        <f t="shared" si="7"/>
        <v>62</v>
      </c>
      <c r="J195" s="32">
        <f t="shared" si="8"/>
        <v>372</v>
      </c>
    </row>
    <row r="196" spans="1:10" x14ac:dyDescent="0.25">
      <c r="A196" s="32" t="s">
        <v>77</v>
      </c>
      <c r="B196" s="32" t="s">
        <v>74</v>
      </c>
      <c r="C196" s="37" t="s">
        <v>75</v>
      </c>
      <c r="D196" s="37">
        <v>32</v>
      </c>
      <c r="E196" s="32" t="s">
        <v>60</v>
      </c>
      <c r="F196" s="37">
        <v>100813</v>
      </c>
      <c r="G196" s="32">
        <f>VLOOKUP(C196,Prices!A:C,3,0)</f>
        <v>31</v>
      </c>
      <c r="H196" s="32">
        <f t="shared" si="6"/>
        <v>992</v>
      </c>
      <c r="I196" s="32">
        <f t="shared" si="7"/>
        <v>198.4</v>
      </c>
      <c r="J196" s="32">
        <f t="shared" si="8"/>
        <v>1190.4000000000001</v>
      </c>
    </row>
    <row r="197" spans="1:10" x14ac:dyDescent="0.25">
      <c r="A197" s="32" t="s">
        <v>77</v>
      </c>
      <c r="B197" s="32" t="s">
        <v>74</v>
      </c>
      <c r="C197" s="37" t="s">
        <v>75</v>
      </c>
      <c r="D197" s="37">
        <v>15</v>
      </c>
      <c r="E197" s="32" t="s">
        <v>58</v>
      </c>
      <c r="F197" s="37">
        <v>100814</v>
      </c>
      <c r="G197" s="32">
        <f>VLOOKUP(C197,Prices!A:C,3,0)</f>
        <v>31</v>
      </c>
      <c r="H197" s="32">
        <f t="shared" si="6"/>
        <v>465</v>
      </c>
      <c r="I197" s="32">
        <f t="shared" si="7"/>
        <v>93</v>
      </c>
      <c r="J197" s="32">
        <f t="shared" si="8"/>
        <v>558</v>
      </c>
    </row>
    <row r="198" spans="1:10" x14ac:dyDescent="0.25">
      <c r="A198" s="32" t="s">
        <v>77</v>
      </c>
      <c r="B198" s="32" t="s">
        <v>74</v>
      </c>
      <c r="C198" s="37" t="s">
        <v>75</v>
      </c>
      <c r="D198" s="37">
        <v>36</v>
      </c>
      <c r="E198" s="32" t="s">
        <v>61</v>
      </c>
      <c r="F198" s="37">
        <v>100815</v>
      </c>
      <c r="G198" s="32">
        <f>VLOOKUP(C198,Prices!A:C,3,0)</f>
        <v>31</v>
      </c>
      <c r="H198" s="32">
        <f t="shared" si="6"/>
        <v>1116</v>
      </c>
      <c r="I198" s="32">
        <f t="shared" si="7"/>
        <v>223.20000000000002</v>
      </c>
      <c r="J198" s="32">
        <f t="shared" si="8"/>
        <v>1339.2</v>
      </c>
    </row>
    <row r="199" spans="1:10" x14ac:dyDescent="0.25">
      <c r="A199" s="32" t="s">
        <v>77</v>
      </c>
      <c r="B199" s="32" t="s">
        <v>74</v>
      </c>
      <c r="C199" s="37" t="s">
        <v>75</v>
      </c>
      <c r="D199" s="37">
        <v>39</v>
      </c>
      <c r="E199" s="32" t="s">
        <v>60</v>
      </c>
      <c r="F199" s="37">
        <v>100816</v>
      </c>
      <c r="G199" s="32">
        <f>VLOOKUP(C199,Prices!A:C,3,0)</f>
        <v>31</v>
      </c>
      <c r="H199" s="32">
        <f t="shared" si="6"/>
        <v>1209</v>
      </c>
      <c r="I199" s="32">
        <f t="shared" si="7"/>
        <v>241.8</v>
      </c>
      <c r="J199" s="32">
        <f t="shared" si="8"/>
        <v>1450.8</v>
      </c>
    </row>
    <row r="200" spans="1:10" x14ac:dyDescent="0.25">
      <c r="A200" s="32" t="s">
        <v>77</v>
      </c>
      <c r="B200" s="32" t="s">
        <v>74</v>
      </c>
      <c r="C200" s="37" t="s">
        <v>75</v>
      </c>
      <c r="D200" s="37">
        <v>18</v>
      </c>
      <c r="E200" s="32" t="s">
        <v>57</v>
      </c>
      <c r="F200" s="37">
        <v>100817</v>
      </c>
      <c r="G200" s="32">
        <f>VLOOKUP(C200,Prices!A:C,3,0)</f>
        <v>31</v>
      </c>
      <c r="H200" s="32">
        <f t="shared" ref="H200:H263" si="9">D200*G200</f>
        <v>558</v>
      </c>
      <c r="I200" s="32">
        <f t="shared" ref="I200:I263" si="10">H200*$I$2</f>
        <v>111.60000000000001</v>
      </c>
      <c r="J200" s="32">
        <f t="shared" ref="J200:J263" si="11">H200+I200</f>
        <v>669.6</v>
      </c>
    </row>
    <row r="201" spans="1:10" x14ac:dyDescent="0.25">
      <c r="A201" s="32" t="s">
        <v>77</v>
      </c>
      <c r="B201" s="32" t="s">
        <v>55</v>
      </c>
      <c r="C201" s="37" t="s">
        <v>56</v>
      </c>
      <c r="D201" s="37">
        <v>44</v>
      </c>
      <c r="E201" s="32" t="s">
        <v>57</v>
      </c>
      <c r="F201" s="37">
        <v>100818</v>
      </c>
      <c r="G201" s="32">
        <f>VLOOKUP(C201,Prices!A:C,3,0)</f>
        <v>25</v>
      </c>
      <c r="H201" s="32">
        <f t="shared" si="9"/>
        <v>1100</v>
      </c>
      <c r="I201" s="32">
        <f t="shared" si="10"/>
        <v>220</v>
      </c>
      <c r="J201" s="32">
        <f t="shared" si="11"/>
        <v>1320</v>
      </c>
    </row>
    <row r="202" spans="1:10" x14ac:dyDescent="0.25">
      <c r="A202" s="32" t="s">
        <v>77</v>
      </c>
      <c r="B202" s="32" t="s">
        <v>55</v>
      </c>
      <c r="C202" s="37" t="s">
        <v>56</v>
      </c>
      <c r="D202" s="37">
        <v>25</v>
      </c>
      <c r="E202" s="32" t="s">
        <v>58</v>
      </c>
      <c r="F202" s="37">
        <v>100819</v>
      </c>
      <c r="G202" s="32">
        <f>VLOOKUP(C202,Prices!A:C,3,0)</f>
        <v>25</v>
      </c>
      <c r="H202" s="32">
        <f t="shared" si="9"/>
        <v>625</v>
      </c>
      <c r="I202" s="32">
        <f t="shared" si="10"/>
        <v>125</v>
      </c>
      <c r="J202" s="32">
        <f t="shared" si="11"/>
        <v>750</v>
      </c>
    </row>
    <row r="203" spans="1:10" x14ac:dyDescent="0.25">
      <c r="A203" s="32" t="s">
        <v>77</v>
      </c>
      <c r="B203" s="32" t="s">
        <v>55</v>
      </c>
      <c r="C203" s="37" t="s">
        <v>56</v>
      </c>
      <c r="D203" s="37">
        <v>17</v>
      </c>
      <c r="E203" s="32" t="s">
        <v>59</v>
      </c>
      <c r="F203" s="37">
        <v>100820</v>
      </c>
      <c r="G203" s="32">
        <f>VLOOKUP(C203,Prices!A:C,3,0)</f>
        <v>25</v>
      </c>
      <c r="H203" s="32">
        <f t="shared" si="9"/>
        <v>425</v>
      </c>
      <c r="I203" s="32">
        <f t="shared" si="10"/>
        <v>85</v>
      </c>
      <c r="J203" s="32">
        <f t="shared" si="11"/>
        <v>510</v>
      </c>
    </row>
    <row r="204" spans="1:10" x14ac:dyDescent="0.25">
      <c r="A204" s="32" t="s">
        <v>77</v>
      </c>
      <c r="B204" s="32" t="s">
        <v>55</v>
      </c>
      <c r="C204" s="37" t="s">
        <v>56</v>
      </c>
      <c r="D204" s="37">
        <v>38</v>
      </c>
      <c r="E204" s="32" t="s">
        <v>60</v>
      </c>
      <c r="F204" s="37">
        <v>100821</v>
      </c>
      <c r="G204" s="32">
        <f>VLOOKUP(C204,Prices!A:C,3,0)</f>
        <v>25</v>
      </c>
      <c r="H204" s="32">
        <f t="shared" si="9"/>
        <v>950</v>
      </c>
      <c r="I204" s="32">
        <f t="shared" si="10"/>
        <v>190</v>
      </c>
      <c r="J204" s="32">
        <f t="shared" si="11"/>
        <v>1140</v>
      </c>
    </row>
    <row r="205" spans="1:10" x14ac:dyDescent="0.25">
      <c r="A205" s="32" t="s">
        <v>77</v>
      </c>
      <c r="B205" s="32" t="s">
        <v>55</v>
      </c>
      <c r="C205" s="37" t="s">
        <v>56</v>
      </c>
      <c r="D205" s="37">
        <v>32</v>
      </c>
      <c r="E205" s="32" t="s">
        <v>58</v>
      </c>
      <c r="F205" s="37">
        <v>100822</v>
      </c>
      <c r="G205" s="32">
        <f>VLOOKUP(C205,Prices!A:C,3,0)</f>
        <v>25</v>
      </c>
      <c r="H205" s="32">
        <f t="shared" si="9"/>
        <v>800</v>
      </c>
      <c r="I205" s="32">
        <f t="shared" si="10"/>
        <v>160</v>
      </c>
      <c r="J205" s="32">
        <f t="shared" si="11"/>
        <v>960</v>
      </c>
    </row>
    <row r="206" spans="1:10" x14ac:dyDescent="0.25">
      <c r="A206" s="32" t="s">
        <v>77</v>
      </c>
      <c r="B206" s="32" t="s">
        <v>55</v>
      </c>
      <c r="C206" s="37" t="s">
        <v>56</v>
      </c>
      <c r="D206" s="37">
        <v>30</v>
      </c>
      <c r="E206" s="32" t="s">
        <v>61</v>
      </c>
      <c r="F206" s="37">
        <v>100823</v>
      </c>
      <c r="G206" s="32">
        <f>VLOOKUP(C206,Prices!A:C,3,0)</f>
        <v>25</v>
      </c>
      <c r="H206" s="32">
        <f t="shared" si="9"/>
        <v>750</v>
      </c>
      <c r="I206" s="32">
        <f t="shared" si="10"/>
        <v>150</v>
      </c>
      <c r="J206" s="32">
        <f t="shared" si="11"/>
        <v>900</v>
      </c>
    </row>
    <row r="207" spans="1:10" x14ac:dyDescent="0.25">
      <c r="A207" s="32" t="s">
        <v>77</v>
      </c>
      <c r="B207" s="32" t="s">
        <v>55</v>
      </c>
      <c r="C207" s="37" t="s">
        <v>56</v>
      </c>
      <c r="D207" s="37">
        <v>33</v>
      </c>
      <c r="E207" s="32" t="s">
        <v>60</v>
      </c>
      <c r="F207" s="37">
        <v>100824</v>
      </c>
      <c r="G207" s="32">
        <f>VLOOKUP(C207,Prices!A:C,3,0)</f>
        <v>25</v>
      </c>
      <c r="H207" s="32">
        <f t="shared" si="9"/>
        <v>825</v>
      </c>
      <c r="I207" s="32">
        <f t="shared" si="10"/>
        <v>165</v>
      </c>
      <c r="J207" s="32">
        <f t="shared" si="11"/>
        <v>990</v>
      </c>
    </row>
    <row r="208" spans="1:10" x14ac:dyDescent="0.25">
      <c r="A208" s="32" t="s">
        <v>77</v>
      </c>
      <c r="B208" s="32" t="s">
        <v>55</v>
      </c>
      <c r="C208" s="37" t="s">
        <v>56</v>
      </c>
      <c r="D208" s="37">
        <v>48</v>
      </c>
      <c r="E208" s="32" t="s">
        <v>57</v>
      </c>
      <c r="F208" s="37">
        <v>100825</v>
      </c>
      <c r="G208" s="32">
        <f>VLOOKUP(C208,Prices!A:C,3,0)</f>
        <v>25</v>
      </c>
      <c r="H208" s="32">
        <f t="shared" si="9"/>
        <v>1200</v>
      </c>
      <c r="I208" s="32">
        <f t="shared" si="10"/>
        <v>240</v>
      </c>
      <c r="J208" s="32">
        <f t="shared" si="11"/>
        <v>1440</v>
      </c>
    </row>
    <row r="209" spans="1:10" x14ac:dyDescent="0.25">
      <c r="A209" s="32" t="s">
        <v>77</v>
      </c>
      <c r="B209" s="32" t="s">
        <v>62</v>
      </c>
      <c r="C209" s="37" t="s">
        <v>63</v>
      </c>
      <c r="D209" s="37">
        <v>19</v>
      </c>
      <c r="E209" s="32" t="s">
        <v>57</v>
      </c>
      <c r="F209" s="37">
        <v>100826</v>
      </c>
      <c r="G209" s="32">
        <f>VLOOKUP(C209,Prices!A:C,3,0)</f>
        <v>28</v>
      </c>
      <c r="H209" s="32">
        <f t="shared" si="9"/>
        <v>532</v>
      </c>
      <c r="I209" s="32">
        <f t="shared" si="10"/>
        <v>106.4</v>
      </c>
      <c r="J209" s="32">
        <f t="shared" si="11"/>
        <v>638.4</v>
      </c>
    </row>
    <row r="210" spans="1:10" x14ac:dyDescent="0.25">
      <c r="A210" s="32" t="s">
        <v>77</v>
      </c>
      <c r="B210" s="32" t="s">
        <v>62</v>
      </c>
      <c r="C210" s="37" t="s">
        <v>63</v>
      </c>
      <c r="D210" s="37">
        <v>22</v>
      </c>
      <c r="E210" s="32" t="s">
        <v>58</v>
      </c>
      <c r="F210" s="37">
        <v>100827</v>
      </c>
      <c r="G210" s="32">
        <f>VLOOKUP(C210,Prices!A:C,3,0)</f>
        <v>28</v>
      </c>
      <c r="H210" s="32">
        <f t="shared" si="9"/>
        <v>616</v>
      </c>
      <c r="I210" s="32">
        <f t="shared" si="10"/>
        <v>123.2</v>
      </c>
      <c r="J210" s="32">
        <f t="shared" si="11"/>
        <v>739.2</v>
      </c>
    </row>
    <row r="211" spans="1:10" x14ac:dyDescent="0.25">
      <c r="A211" s="32" t="s">
        <v>77</v>
      </c>
      <c r="B211" s="32" t="s">
        <v>62</v>
      </c>
      <c r="C211" s="37" t="s">
        <v>63</v>
      </c>
      <c r="D211" s="37">
        <v>19</v>
      </c>
      <c r="E211" s="32" t="s">
        <v>59</v>
      </c>
      <c r="F211" s="37">
        <v>100828</v>
      </c>
      <c r="G211" s="32">
        <f>VLOOKUP(C211,Prices!A:C,3,0)</f>
        <v>28</v>
      </c>
      <c r="H211" s="32">
        <f t="shared" si="9"/>
        <v>532</v>
      </c>
      <c r="I211" s="32">
        <f t="shared" si="10"/>
        <v>106.4</v>
      </c>
      <c r="J211" s="32">
        <f t="shared" si="11"/>
        <v>638.4</v>
      </c>
    </row>
    <row r="212" spans="1:10" x14ac:dyDescent="0.25">
      <c r="A212" s="32" t="s">
        <v>77</v>
      </c>
      <c r="B212" s="32" t="s">
        <v>62</v>
      </c>
      <c r="C212" s="37" t="s">
        <v>63</v>
      </c>
      <c r="D212" s="37">
        <v>8</v>
      </c>
      <c r="E212" s="32" t="s">
        <v>60</v>
      </c>
      <c r="F212" s="37">
        <v>100829</v>
      </c>
      <c r="G212" s="32">
        <f>VLOOKUP(C212,Prices!A:C,3,0)</f>
        <v>28</v>
      </c>
      <c r="H212" s="32">
        <f t="shared" si="9"/>
        <v>224</v>
      </c>
      <c r="I212" s="32">
        <f t="shared" si="10"/>
        <v>44.800000000000004</v>
      </c>
      <c r="J212" s="32">
        <f t="shared" si="11"/>
        <v>268.8</v>
      </c>
    </row>
    <row r="213" spans="1:10" x14ac:dyDescent="0.25">
      <c r="A213" s="32" t="s">
        <v>77</v>
      </c>
      <c r="B213" s="32" t="s">
        <v>62</v>
      </c>
      <c r="C213" s="37" t="s">
        <v>63</v>
      </c>
      <c r="D213" s="37">
        <v>23</v>
      </c>
      <c r="E213" s="32" t="s">
        <v>58</v>
      </c>
      <c r="F213" s="37">
        <v>100830</v>
      </c>
      <c r="G213" s="32">
        <f>VLOOKUP(C213,Prices!A:C,3,0)</f>
        <v>28</v>
      </c>
      <c r="H213" s="32">
        <f t="shared" si="9"/>
        <v>644</v>
      </c>
      <c r="I213" s="32">
        <f t="shared" si="10"/>
        <v>128.80000000000001</v>
      </c>
      <c r="J213" s="32">
        <f t="shared" si="11"/>
        <v>772.8</v>
      </c>
    </row>
    <row r="214" spans="1:10" x14ac:dyDescent="0.25">
      <c r="A214" s="32" t="s">
        <v>77</v>
      </c>
      <c r="B214" s="32" t="s">
        <v>62</v>
      </c>
      <c r="C214" s="37" t="s">
        <v>63</v>
      </c>
      <c r="D214" s="37">
        <v>8</v>
      </c>
      <c r="E214" s="32" t="s">
        <v>61</v>
      </c>
      <c r="F214" s="37">
        <v>100831</v>
      </c>
      <c r="G214" s="32">
        <f>VLOOKUP(C214,Prices!A:C,3,0)</f>
        <v>28</v>
      </c>
      <c r="H214" s="32">
        <f t="shared" si="9"/>
        <v>224</v>
      </c>
      <c r="I214" s="32">
        <f t="shared" si="10"/>
        <v>44.800000000000004</v>
      </c>
      <c r="J214" s="32">
        <f t="shared" si="11"/>
        <v>268.8</v>
      </c>
    </row>
    <row r="215" spans="1:10" x14ac:dyDescent="0.25">
      <c r="A215" s="32" t="s">
        <v>77</v>
      </c>
      <c r="B215" s="32" t="s">
        <v>62</v>
      </c>
      <c r="C215" s="37" t="s">
        <v>63</v>
      </c>
      <c r="D215" s="37">
        <v>21</v>
      </c>
      <c r="E215" s="32" t="s">
        <v>60</v>
      </c>
      <c r="F215" s="37">
        <v>100832</v>
      </c>
      <c r="G215" s="32">
        <f>VLOOKUP(C215,Prices!A:C,3,0)</f>
        <v>28</v>
      </c>
      <c r="H215" s="32">
        <f t="shared" si="9"/>
        <v>588</v>
      </c>
      <c r="I215" s="32">
        <f t="shared" si="10"/>
        <v>117.60000000000001</v>
      </c>
      <c r="J215" s="32">
        <f t="shared" si="11"/>
        <v>705.6</v>
      </c>
    </row>
    <row r="216" spans="1:10" x14ac:dyDescent="0.25">
      <c r="A216" s="32" t="s">
        <v>77</v>
      </c>
      <c r="B216" s="32" t="s">
        <v>62</v>
      </c>
      <c r="C216" s="37" t="s">
        <v>63</v>
      </c>
      <c r="D216" s="37">
        <v>19</v>
      </c>
      <c r="E216" s="32" t="s">
        <v>57</v>
      </c>
      <c r="F216" s="37">
        <v>100833</v>
      </c>
      <c r="G216" s="32">
        <f>VLOOKUP(C216,Prices!A:C,3,0)</f>
        <v>28</v>
      </c>
      <c r="H216" s="32">
        <f t="shared" si="9"/>
        <v>532</v>
      </c>
      <c r="I216" s="32">
        <f t="shared" si="10"/>
        <v>106.4</v>
      </c>
      <c r="J216" s="32">
        <f t="shared" si="11"/>
        <v>638.4</v>
      </c>
    </row>
    <row r="217" spans="1:10" x14ac:dyDescent="0.25">
      <c r="A217" s="32" t="s">
        <v>77</v>
      </c>
      <c r="B217" s="32" t="s">
        <v>64</v>
      </c>
      <c r="C217" s="37" t="s">
        <v>65</v>
      </c>
      <c r="D217" s="37">
        <v>35</v>
      </c>
      <c r="E217" s="32" t="s">
        <v>57</v>
      </c>
      <c r="F217" s="37">
        <v>100834</v>
      </c>
      <c r="G217" s="32">
        <f>VLOOKUP(C217,Prices!A:C,3,0)</f>
        <v>33</v>
      </c>
      <c r="H217" s="32">
        <f t="shared" si="9"/>
        <v>1155</v>
      </c>
      <c r="I217" s="32">
        <f t="shared" si="10"/>
        <v>231</v>
      </c>
      <c r="J217" s="32">
        <f t="shared" si="11"/>
        <v>1386</v>
      </c>
    </row>
    <row r="218" spans="1:10" x14ac:dyDescent="0.25">
      <c r="A218" s="32" t="s">
        <v>77</v>
      </c>
      <c r="B218" s="32" t="s">
        <v>64</v>
      </c>
      <c r="C218" s="37" t="s">
        <v>65</v>
      </c>
      <c r="D218" s="37">
        <v>38</v>
      </c>
      <c r="E218" s="32" t="s">
        <v>58</v>
      </c>
      <c r="F218" s="37">
        <v>100835</v>
      </c>
      <c r="G218" s="32">
        <f>VLOOKUP(C218,Prices!A:C,3,0)</f>
        <v>33</v>
      </c>
      <c r="H218" s="32">
        <f t="shared" si="9"/>
        <v>1254</v>
      </c>
      <c r="I218" s="32">
        <f t="shared" si="10"/>
        <v>250.8</v>
      </c>
      <c r="J218" s="32">
        <f t="shared" si="11"/>
        <v>1504.8</v>
      </c>
    </row>
    <row r="219" spans="1:10" x14ac:dyDescent="0.25">
      <c r="A219" s="32" t="s">
        <v>77</v>
      </c>
      <c r="B219" s="32" t="s">
        <v>64</v>
      </c>
      <c r="C219" s="37" t="s">
        <v>65</v>
      </c>
      <c r="D219" s="37">
        <v>29</v>
      </c>
      <c r="E219" s="32" t="s">
        <v>59</v>
      </c>
      <c r="F219" s="37">
        <v>100836</v>
      </c>
      <c r="G219" s="32">
        <f>VLOOKUP(C219,Prices!A:C,3,0)</f>
        <v>33</v>
      </c>
      <c r="H219" s="32">
        <f t="shared" si="9"/>
        <v>957</v>
      </c>
      <c r="I219" s="32">
        <f t="shared" si="10"/>
        <v>191.4</v>
      </c>
      <c r="J219" s="32">
        <f t="shared" si="11"/>
        <v>1148.4000000000001</v>
      </c>
    </row>
    <row r="220" spans="1:10" x14ac:dyDescent="0.25">
      <c r="A220" s="32" t="s">
        <v>77</v>
      </c>
      <c r="B220" s="32" t="s">
        <v>64</v>
      </c>
      <c r="C220" s="37" t="s">
        <v>65</v>
      </c>
      <c r="D220" s="37">
        <v>17</v>
      </c>
      <c r="E220" s="32" t="s">
        <v>60</v>
      </c>
      <c r="F220" s="37">
        <v>100837</v>
      </c>
      <c r="G220" s="32">
        <f>VLOOKUP(C220,Prices!A:C,3,0)</f>
        <v>33</v>
      </c>
      <c r="H220" s="32">
        <f t="shared" si="9"/>
        <v>561</v>
      </c>
      <c r="I220" s="32">
        <f t="shared" si="10"/>
        <v>112.2</v>
      </c>
      <c r="J220" s="32">
        <f t="shared" si="11"/>
        <v>673.2</v>
      </c>
    </row>
    <row r="221" spans="1:10" x14ac:dyDescent="0.25">
      <c r="A221" s="32" t="s">
        <v>77</v>
      </c>
      <c r="B221" s="32" t="s">
        <v>64</v>
      </c>
      <c r="C221" s="37" t="s">
        <v>65</v>
      </c>
      <c r="D221" s="37">
        <v>46</v>
      </c>
      <c r="E221" s="32" t="s">
        <v>58</v>
      </c>
      <c r="F221" s="37">
        <v>100838</v>
      </c>
      <c r="G221" s="32">
        <f>VLOOKUP(C221,Prices!A:C,3,0)</f>
        <v>33</v>
      </c>
      <c r="H221" s="32">
        <f t="shared" si="9"/>
        <v>1518</v>
      </c>
      <c r="I221" s="32">
        <f t="shared" si="10"/>
        <v>303.60000000000002</v>
      </c>
      <c r="J221" s="32">
        <f t="shared" si="11"/>
        <v>1821.6</v>
      </c>
    </row>
    <row r="222" spans="1:10" x14ac:dyDescent="0.25">
      <c r="A222" s="32" t="s">
        <v>77</v>
      </c>
      <c r="B222" s="32" t="s">
        <v>64</v>
      </c>
      <c r="C222" s="37" t="s">
        <v>65</v>
      </c>
      <c r="D222" s="37">
        <v>15</v>
      </c>
      <c r="E222" s="32" t="s">
        <v>61</v>
      </c>
      <c r="F222" s="37">
        <v>100839</v>
      </c>
      <c r="G222" s="32">
        <f>VLOOKUP(C222,Prices!A:C,3,0)</f>
        <v>33</v>
      </c>
      <c r="H222" s="32">
        <f t="shared" si="9"/>
        <v>495</v>
      </c>
      <c r="I222" s="32">
        <f t="shared" si="10"/>
        <v>99</v>
      </c>
      <c r="J222" s="32">
        <f t="shared" si="11"/>
        <v>594</v>
      </c>
    </row>
    <row r="223" spans="1:10" x14ac:dyDescent="0.25">
      <c r="A223" s="32" t="s">
        <v>77</v>
      </c>
      <c r="B223" s="32" t="s">
        <v>64</v>
      </c>
      <c r="C223" s="37" t="s">
        <v>65</v>
      </c>
      <c r="D223" s="37">
        <v>20</v>
      </c>
      <c r="E223" s="32" t="s">
        <v>60</v>
      </c>
      <c r="F223" s="37">
        <v>100840</v>
      </c>
      <c r="G223" s="32">
        <f>VLOOKUP(C223,Prices!A:C,3,0)</f>
        <v>33</v>
      </c>
      <c r="H223" s="32">
        <f t="shared" si="9"/>
        <v>660</v>
      </c>
      <c r="I223" s="32">
        <f t="shared" si="10"/>
        <v>132</v>
      </c>
      <c r="J223" s="32">
        <f t="shared" si="11"/>
        <v>792</v>
      </c>
    </row>
    <row r="224" spans="1:10" x14ac:dyDescent="0.25">
      <c r="A224" s="32" t="s">
        <v>77</v>
      </c>
      <c r="B224" s="32" t="s">
        <v>64</v>
      </c>
      <c r="C224" s="37" t="s">
        <v>65</v>
      </c>
      <c r="D224" s="37">
        <v>43</v>
      </c>
      <c r="E224" s="32" t="s">
        <v>57</v>
      </c>
      <c r="F224" s="37">
        <v>100841</v>
      </c>
      <c r="G224" s="32">
        <f>VLOOKUP(C224,Prices!A:C,3,0)</f>
        <v>33</v>
      </c>
      <c r="H224" s="32">
        <f t="shared" si="9"/>
        <v>1419</v>
      </c>
      <c r="I224" s="32">
        <f t="shared" si="10"/>
        <v>283.8</v>
      </c>
      <c r="J224" s="32">
        <f t="shared" si="11"/>
        <v>1702.8</v>
      </c>
    </row>
    <row r="225" spans="1:10" x14ac:dyDescent="0.25">
      <c r="A225" s="32" t="s">
        <v>77</v>
      </c>
      <c r="B225" s="32" t="s">
        <v>66</v>
      </c>
      <c r="C225" s="37" t="s">
        <v>67</v>
      </c>
      <c r="D225" s="37">
        <v>15</v>
      </c>
      <c r="E225" s="32" t="s">
        <v>57</v>
      </c>
      <c r="F225" s="37">
        <v>100842</v>
      </c>
      <c r="G225" s="32">
        <f>VLOOKUP(C225,Prices!A:C,3,0)</f>
        <v>35</v>
      </c>
      <c r="H225" s="32">
        <f t="shared" si="9"/>
        <v>525</v>
      </c>
      <c r="I225" s="32">
        <f t="shared" si="10"/>
        <v>105</v>
      </c>
      <c r="J225" s="32">
        <f t="shared" si="11"/>
        <v>630</v>
      </c>
    </row>
    <row r="226" spans="1:10" x14ac:dyDescent="0.25">
      <c r="A226" s="32" t="s">
        <v>77</v>
      </c>
      <c r="B226" s="32" t="s">
        <v>66</v>
      </c>
      <c r="C226" s="37" t="s">
        <v>67</v>
      </c>
      <c r="D226" s="37">
        <v>24</v>
      </c>
      <c r="E226" s="32" t="s">
        <v>58</v>
      </c>
      <c r="F226" s="37">
        <v>100843</v>
      </c>
      <c r="G226" s="32">
        <f>VLOOKUP(C226,Prices!A:C,3,0)</f>
        <v>35</v>
      </c>
      <c r="H226" s="32">
        <f t="shared" si="9"/>
        <v>840</v>
      </c>
      <c r="I226" s="32">
        <f t="shared" si="10"/>
        <v>168</v>
      </c>
      <c r="J226" s="32">
        <f t="shared" si="11"/>
        <v>1008</v>
      </c>
    </row>
    <row r="227" spans="1:10" x14ac:dyDescent="0.25">
      <c r="A227" s="32" t="s">
        <v>77</v>
      </c>
      <c r="B227" s="32" t="s">
        <v>66</v>
      </c>
      <c r="C227" s="37" t="s">
        <v>67</v>
      </c>
      <c r="D227" s="37">
        <v>44</v>
      </c>
      <c r="E227" s="32" t="s">
        <v>59</v>
      </c>
      <c r="F227" s="37">
        <v>100844</v>
      </c>
      <c r="G227" s="32">
        <f>VLOOKUP(C227,Prices!A:C,3,0)</f>
        <v>35</v>
      </c>
      <c r="H227" s="32">
        <f t="shared" si="9"/>
        <v>1540</v>
      </c>
      <c r="I227" s="32">
        <f t="shared" si="10"/>
        <v>308</v>
      </c>
      <c r="J227" s="32">
        <f t="shared" si="11"/>
        <v>1848</v>
      </c>
    </row>
    <row r="228" spans="1:10" x14ac:dyDescent="0.25">
      <c r="A228" s="32" t="s">
        <v>77</v>
      </c>
      <c r="B228" s="32" t="s">
        <v>66</v>
      </c>
      <c r="C228" s="37" t="s">
        <v>67</v>
      </c>
      <c r="D228" s="37">
        <v>18</v>
      </c>
      <c r="E228" s="32" t="s">
        <v>60</v>
      </c>
      <c r="F228" s="37">
        <v>100845</v>
      </c>
      <c r="G228" s="32">
        <f>VLOOKUP(C228,Prices!A:C,3,0)</f>
        <v>35</v>
      </c>
      <c r="H228" s="32">
        <f t="shared" si="9"/>
        <v>630</v>
      </c>
      <c r="I228" s="32">
        <f t="shared" si="10"/>
        <v>126</v>
      </c>
      <c r="J228" s="32">
        <f t="shared" si="11"/>
        <v>756</v>
      </c>
    </row>
    <row r="229" spans="1:10" x14ac:dyDescent="0.25">
      <c r="A229" s="32" t="s">
        <v>77</v>
      </c>
      <c r="B229" s="32" t="s">
        <v>66</v>
      </c>
      <c r="C229" s="37" t="s">
        <v>67</v>
      </c>
      <c r="D229" s="37">
        <v>8</v>
      </c>
      <c r="E229" s="32" t="s">
        <v>58</v>
      </c>
      <c r="F229" s="37">
        <v>100846</v>
      </c>
      <c r="G229" s="32">
        <f>VLOOKUP(C229,Prices!A:C,3,0)</f>
        <v>35</v>
      </c>
      <c r="H229" s="32">
        <f t="shared" si="9"/>
        <v>280</v>
      </c>
      <c r="I229" s="32">
        <f t="shared" si="10"/>
        <v>56</v>
      </c>
      <c r="J229" s="32">
        <f t="shared" si="11"/>
        <v>336</v>
      </c>
    </row>
    <row r="230" spans="1:10" x14ac:dyDescent="0.25">
      <c r="A230" s="32" t="s">
        <v>77</v>
      </c>
      <c r="B230" s="32" t="s">
        <v>66</v>
      </c>
      <c r="C230" s="37" t="s">
        <v>67</v>
      </c>
      <c r="D230" s="37">
        <v>18</v>
      </c>
      <c r="E230" s="32" t="s">
        <v>61</v>
      </c>
      <c r="F230" s="37">
        <v>100847</v>
      </c>
      <c r="G230" s="32">
        <f>VLOOKUP(C230,Prices!A:C,3,0)</f>
        <v>35</v>
      </c>
      <c r="H230" s="32">
        <f t="shared" si="9"/>
        <v>630</v>
      </c>
      <c r="I230" s="32">
        <f t="shared" si="10"/>
        <v>126</v>
      </c>
      <c r="J230" s="32">
        <f t="shared" si="11"/>
        <v>756</v>
      </c>
    </row>
    <row r="231" spans="1:10" x14ac:dyDescent="0.25">
      <c r="A231" s="32" t="s">
        <v>77</v>
      </c>
      <c r="B231" s="32" t="s">
        <v>66</v>
      </c>
      <c r="C231" s="37" t="s">
        <v>67</v>
      </c>
      <c r="D231" s="37">
        <v>44</v>
      </c>
      <c r="E231" s="32" t="s">
        <v>60</v>
      </c>
      <c r="F231" s="37">
        <v>100848</v>
      </c>
      <c r="G231" s="32">
        <f>VLOOKUP(C231,Prices!A:C,3,0)</f>
        <v>35</v>
      </c>
      <c r="H231" s="32">
        <f t="shared" si="9"/>
        <v>1540</v>
      </c>
      <c r="I231" s="32">
        <f t="shared" si="10"/>
        <v>308</v>
      </c>
      <c r="J231" s="32">
        <f t="shared" si="11"/>
        <v>1848</v>
      </c>
    </row>
    <row r="232" spans="1:10" x14ac:dyDescent="0.25">
      <c r="A232" s="32" t="s">
        <v>77</v>
      </c>
      <c r="B232" s="32" t="s">
        <v>66</v>
      </c>
      <c r="C232" s="37" t="s">
        <v>67</v>
      </c>
      <c r="D232" s="37">
        <v>17</v>
      </c>
      <c r="E232" s="32" t="s">
        <v>57</v>
      </c>
      <c r="F232" s="37">
        <v>100849</v>
      </c>
      <c r="G232" s="32">
        <f>VLOOKUP(C232,Prices!A:C,3,0)</f>
        <v>35</v>
      </c>
      <c r="H232" s="32">
        <f t="shared" si="9"/>
        <v>595</v>
      </c>
      <c r="I232" s="32">
        <f t="shared" si="10"/>
        <v>119</v>
      </c>
      <c r="J232" s="32">
        <f t="shared" si="11"/>
        <v>714</v>
      </c>
    </row>
    <row r="233" spans="1:10" x14ac:dyDescent="0.25">
      <c r="A233" s="32" t="s">
        <v>77</v>
      </c>
      <c r="B233" s="32" t="s">
        <v>68</v>
      </c>
      <c r="C233" s="37" t="s">
        <v>69</v>
      </c>
      <c r="D233" s="37">
        <v>18</v>
      </c>
      <c r="E233" s="32" t="s">
        <v>57</v>
      </c>
      <c r="F233" s="37">
        <v>100850</v>
      </c>
      <c r="G233" s="32">
        <f>VLOOKUP(C233,Prices!A:C,3,0)</f>
        <v>18</v>
      </c>
      <c r="H233" s="32">
        <f t="shared" si="9"/>
        <v>324</v>
      </c>
      <c r="I233" s="32">
        <f t="shared" si="10"/>
        <v>64.8</v>
      </c>
      <c r="J233" s="32">
        <f t="shared" si="11"/>
        <v>388.8</v>
      </c>
    </row>
    <row r="234" spans="1:10" x14ac:dyDescent="0.25">
      <c r="A234" s="32" t="s">
        <v>77</v>
      </c>
      <c r="B234" s="32" t="s">
        <v>68</v>
      </c>
      <c r="C234" s="37" t="s">
        <v>69</v>
      </c>
      <c r="D234" s="37">
        <v>12</v>
      </c>
      <c r="E234" s="32" t="s">
        <v>58</v>
      </c>
      <c r="F234" s="37">
        <v>100851</v>
      </c>
      <c r="G234" s="32">
        <f>VLOOKUP(C234,Prices!A:C,3,0)</f>
        <v>18</v>
      </c>
      <c r="H234" s="32">
        <f t="shared" si="9"/>
        <v>216</v>
      </c>
      <c r="I234" s="32">
        <f t="shared" si="10"/>
        <v>43.2</v>
      </c>
      <c r="J234" s="32">
        <f t="shared" si="11"/>
        <v>259.2</v>
      </c>
    </row>
    <row r="235" spans="1:10" x14ac:dyDescent="0.25">
      <c r="A235" s="32" t="s">
        <v>77</v>
      </c>
      <c r="B235" s="32" t="s">
        <v>68</v>
      </c>
      <c r="C235" s="37" t="s">
        <v>69</v>
      </c>
      <c r="D235" s="37">
        <v>11</v>
      </c>
      <c r="E235" s="32" t="s">
        <v>59</v>
      </c>
      <c r="F235" s="37">
        <v>100852</v>
      </c>
      <c r="G235" s="32">
        <f>VLOOKUP(C235,Prices!A:C,3,0)</f>
        <v>18</v>
      </c>
      <c r="H235" s="32">
        <f t="shared" si="9"/>
        <v>198</v>
      </c>
      <c r="I235" s="32">
        <f t="shared" si="10"/>
        <v>39.6</v>
      </c>
      <c r="J235" s="32">
        <f t="shared" si="11"/>
        <v>237.6</v>
      </c>
    </row>
    <row r="236" spans="1:10" x14ac:dyDescent="0.25">
      <c r="A236" s="32" t="s">
        <v>77</v>
      </c>
      <c r="B236" s="32" t="s">
        <v>68</v>
      </c>
      <c r="C236" s="37" t="s">
        <v>69</v>
      </c>
      <c r="D236" s="37">
        <v>22</v>
      </c>
      <c r="E236" s="32" t="s">
        <v>60</v>
      </c>
      <c r="F236" s="37">
        <v>100853</v>
      </c>
      <c r="G236" s="32">
        <f>VLOOKUP(C236,Prices!A:C,3,0)</f>
        <v>18</v>
      </c>
      <c r="H236" s="32">
        <f t="shared" si="9"/>
        <v>396</v>
      </c>
      <c r="I236" s="32">
        <f t="shared" si="10"/>
        <v>79.2</v>
      </c>
      <c r="J236" s="32">
        <f t="shared" si="11"/>
        <v>475.2</v>
      </c>
    </row>
    <row r="237" spans="1:10" x14ac:dyDescent="0.25">
      <c r="A237" s="32" t="s">
        <v>77</v>
      </c>
      <c r="B237" s="32" t="s">
        <v>68</v>
      </c>
      <c r="C237" s="37" t="s">
        <v>69</v>
      </c>
      <c r="D237" s="37">
        <v>7</v>
      </c>
      <c r="E237" s="32" t="s">
        <v>58</v>
      </c>
      <c r="F237" s="37">
        <v>100854</v>
      </c>
      <c r="G237" s="32">
        <f>VLOOKUP(C237,Prices!A:C,3,0)</f>
        <v>18</v>
      </c>
      <c r="H237" s="32">
        <f t="shared" si="9"/>
        <v>126</v>
      </c>
      <c r="I237" s="32">
        <f t="shared" si="10"/>
        <v>25.200000000000003</v>
      </c>
      <c r="J237" s="32">
        <f t="shared" si="11"/>
        <v>151.19999999999999</v>
      </c>
    </row>
    <row r="238" spans="1:10" x14ac:dyDescent="0.25">
      <c r="A238" s="32" t="s">
        <v>77</v>
      </c>
      <c r="B238" s="32" t="s">
        <v>68</v>
      </c>
      <c r="C238" s="37" t="s">
        <v>69</v>
      </c>
      <c r="D238" s="37">
        <v>10</v>
      </c>
      <c r="E238" s="32" t="s">
        <v>61</v>
      </c>
      <c r="F238" s="37">
        <v>100855</v>
      </c>
      <c r="G238" s="32">
        <f>VLOOKUP(C238,Prices!A:C,3,0)</f>
        <v>18</v>
      </c>
      <c r="H238" s="32">
        <f t="shared" si="9"/>
        <v>180</v>
      </c>
      <c r="I238" s="32">
        <f t="shared" si="10"/>
        <v>36</v>
      </c>
      <c r="J238" s="32">
        <f t="shared" si="11"/>
        <v>216</v>
      </c>
    </row>
    <row r="239" spans="1:10" x14ac:dyDescent="0.25">
      <c r="A239" s="32" t="s">
        <v>77</v>
      </c>
      <c r="B239" s="32" t="s">
        <v>68</v>
      </c>
      <c r="C239" s="37" t="s">
        <v>69</v>
      </c>
      <c r="D239" s="37">
        <v>45</v>
      </c>
      <c r="E239" s="32" t="s">
        <v>60</v>
      </c>
      <c r="F239" s="37">
        <v>100856</v>
      </c>
      <c r="G239" s="32">
        <f>VLOOKUP(C239,Prices!A:C,3,0)</f>
        <v>18</v>
      </c>
      <c r="H239" s="32">
        <f t="shared" si="9"/>
        <v>810</v>
      </c>
      <c r="I239" s="32">
        <f t="shared" si="10"/>
        <v>162</v>
      </c>
      <c r="J239" s="32">
        <f t="shared" si="11"/>
        <v>972</v>
      </c>
    </row>
    <row r="240" spans="1:10" x14ac:dyDescent="0.25">
      <c r="A240" s="32" t="s">
        <v>77</v>
      </c>
      <c r="B240" s="32" t="s">
        <v>68</v>
      </c>
      <c r="C240" s="37" t="s">
        <v>69</v>
      </c>
      <c r="D240" s="37">
        <v>8</v>
      </c>
      <c r="E240" s="32" t="s">
        <v>57</v>
      </c>
      <c r="F240" s="37">
        <v>100857</v>
      </c>
      <c r="G240" s="32">
        <f>VLOOKUP(C240,Prices!A:C,3,0)</f>
        <v>18</v>
      </c>
      <c r="H240" s="32">
        <f t="shared" si="9"/>
        <v>144</v>
      </c>
      <c r="I240" s="32">
        <f t="shared" si="10"/>
        <v>28.8</v>
      </c>
      <c r="J240" s="32">
        <f t="shared" si="11"/>
        <v>172.8</v>
      </c>
    </row>
    <row r="241" spans="1:10" x14ac:dyDescent="0.25">
      <c r="A241" s="32" t="s">
        <v>77</v>
      </c>
      <c r="B241" s="32" t="s">
        <v>70</v>
      </c>
      <c r="C241" s="37" t="s">
        <v>71</v>
      </c>
      <c r="D241" s="37">
        <v>43</v>
      </c>
      <c r="E241" s="32" t="s">
        <v>57</v>
      </c>
      <c r="F241" s="37">
        <v>100858</v>
      </c>
      <c r="G241" s="32">
        <f>VLOOKUP(C241,Prices!A:C,3,0)</f>
        <v>22</v>
      </c>
      <c r="H241" s="32">
        <f t="shared" si="9"/>
        <v>946</v>
      </c>
      <c r="I241" s="32">
        <f t="shared" si="10"/>
        <v>189.20000000000002</v>
      </c>
      <c r="J241" s="32">
        <f t="shared" si="11"/>
        <v>1135.2</v>
      </c>
    </row>
    <row r="242" spans="1:10" x14ac:dyDescent="0.25">
      <c r="A242" s="32" t="s">
        <v>77</v>
      </c>
      <c r="B242" s="32" t="s">
        <v>70</v>
      </c>
      <c r="C242" s="37" t="s">
        <v>71</v>
      </c>
      <c r="D242" s="37">
        <v>33</v>
      </c>
      <c r="E242" s="32" t="s">
        <v>58</v>
      </c>
      <c r="F242" s="37">
        <v>100859</v>
      </c>
      <c r="G242" s="32">
        <f>VLOOKUP(C242,Prices!A:C,3,0)</f>
        <v>22</v>
      </c>
      <c r="H242" s="32">
        <f t="shared" si="9"/>
        <v>726</v>
      </c>
      <c r="I242" s="32">
        <f t="shared" si="10"/>
        <v>145.20000000000002</v>
      </c>
      <c r="J242" s="32">
        <f t="shared" si="11"/>
        <v>871.2</v>
      </c>
    </row>
    <row r="243" spans="1:10" x14ac:dyDescent="0.25">
      <c r="A243" s="32" t="s">
        <v>77</v>
      </c>
      <c r="B243" s="32" t="s">
        <v>70</v>
      </c>
      <c r="C243" s="37" t="s">
        <v>71</v>
      </c>
      <c r="D243" s="37">
        <v>27</v>
      </c>
      <c r="E243" s="32" t="s">
        <v>59</v>
      </c>
      <c r="F243" s="37">
        <v>100860</v>
      </c>
      <c r="G243" s="32">
        <f>VLOOKUP(C243,Prices!A:C,3,0)</f>
        <v>22</v>
      </c>
      <c r="H243" s="32">
        <f t="shared" si="9"/>
        <v>594</v>
      </c>
      <c r="I243" s="32">
        <f t="shared" si="10"/>
        <v>118.80000000000001</v>
      </c>
      <c r="J243" s="32">
        <f t="shared" si="11"/>
        <v>712.8</v>
      </c>
    </row>
    <row r="244" spans="1:10" x14ac:dyDescent="0.25">
      <c r="A244" s="32" t="s">
        <v>77</v>
      </c>
      <c r="B244" s="32" t="s">
        <v>70</v>
      </c>
      <c r="C244" s="37" t="s">
        <v>71</v>
      </c>
      <c r="D244" s="37">
        <v>5</v>
      </c>
      <c r="E244" s="32" t="s">
        <v>60</v>
      </c>
      <c r="F244" s="37">
        <v>100861</v>
      </c>
      <c r="G244" s="32">
        <f>VLOOKUP(C244,Prices!A:C,3,0)</f>
        <v>22</v>
      </c>
      <c r="H244" s="32">
        <f t="shared" si="9"/>
        <v>110</v>
      </c>
      <c r="I244" s="32">
        <f t="shared" si="10"/>
        <v>22</v>
      </c>
      <c r="J244" s="32">
        <f t="shared" si="11"/>
        <v>132</v>
      </c>
    </row>
    <row r="245" spans="1:10" x14ac:dyDescent="0.25">
      <c r="A245" s="32" t="s">
        <v>77</v>
      </c>
      <c r="B245" s="32" t="s">
        <v>70</v>
      </c>
      <c r="C245" s="37" t="s">
        <v>71</v>
      </c>
      <c r="D245" s="37">
        <v>15</v>
      </c>
      <c r="E245" s="32" t="s">
        <v>58</v>
      </c>
      <c r="F245" s="37">
        <v>100862</v>
      </c>
      <c r="G245" s="32">
        <f>VLOOKUP(C245,Prices!A:C,3,0)</f>
        <v>22</v>
      </c>
      <c r="H245" s="32">
        <f t="shared" si="9"/>
        <v>330</v>
      </c>
      <c r="I245" s="32">
        <f t="shared" si="10"/>
        <v>66</v>
      </c>
      <c r="J245" s="32">
        <f t="shared" si="11"/>
        <v>396</v>
      </c>
    </row>
    <row r="246" spans="1:10" x14ac:dyDescent="0.25">
      <c r="A246" s="32" t="s">
        <v>77</v>
      </c>
      <c r="B246" s="32" t="s">
        <v>70</v>
      </c>
      <c r="C246" s="37" t="s">
        <v>71</v>
      </c>
      <c r="D246" s="37">
        <v>23</v>
      </c>
      <c r="E246" s="32" t="s">
        <v>61</v>
      </c>
      <c r="F246" s="37">
        <v>100863</v>
      </c>
      <c r="G246" s="32">
        <f>VLOOKUP(C246,Prices!A:C,3,0)</f>
        <v>22</v>
      </c>
      <c r="H246" s="32">
        <f t="shared" si="9"/>
        <v>506</v>
      </c>
      <c r="I246" s="32">
        <f t="shared" si="10"/>
        <v>101.2</v>
      </c>
      <c r="J246" s="32">
        <f t="shared" si="11"/>
        <v>607.20000000000005</v>
      </c>
    </row>
    <row r="247" spans="1:10" x14ac:dyDescent="0.25">
      <c r="A247" s="32" t="s">
        <v>77</v>
      </c>
      <c r="B247" s="32" t="s">
        <v>70</v>
      </c>
      <c r="C247" s="37" t="s">
        <v>71</v>
      </c>
      <c r="D247" s="37">
        <v>24</v>
      </c>
      <c r="E247" s="32" t="s">
        <v>60</v>
      </c>
      <c r="F247" s="37">
        <v>100864</v>
      </c>
      <c r="G247" s="32">
        <f>VLOOKUP(C247,Prices!A:C,3,0)</f>
        <v>22</v>
      </c>
      <c r="H247" s="32">
        <f t="shared" si="9"/>
        <v>528</v>
      </c>
      <c r="I247" s="32">
        <f t="shared" si="10"/>
        <v>105.60000000000001</v>
      </c>
      <c r="J247" s="32">
        <f t="shared" si="11"/>
        <v>633.6</v>
      </c>
    </row>
    <row r="248" spans="1:10" x14ac:dyDescent="0.25">
      <c r="A248" s="32" t="s">
        <v>77</v>
      </c>
      <c r="B248" s="32" t="s">
        <v>70</v>
      </c>
      <c r="C248" s="37" t="s">
        <v>71</v>
      </c>
      <c r="D248" s="37">
        <v>17</v>
      </c>
      <c r="E248" s="32" t="s">
        <v>57</v>
      </c>
      <c r="F248" s="37">
        <v>100865</v>
      </c>
      <c r="G248" s="32">
        <f>VLOOKUP(C248,Prices!A:C,3,0)</f>
        <v>22</v>
      </c>
      <c r="H248" s="32">
        <f t="shared" si="9"/>
        <v>374</v>
      </c>
      <c r="I248" s="32">
        <f t="shared" si="10"/>
        <v>74.8</v>
      </c>
      <c r="J248" s="32">
        <f t="shared" si="11"/>
        <v>448.8</v>
      </c>
    </row>
    <row r="249" spans="1:10" x14ac:dyDescent="0.25">
      <c r="A249" s="32" t="s">
        <v>77</v>
      </c>
      <c r="B249" s="32" t="s">
        <v>72</v>
      </c>
      <c r="C249" s="37" t="s">
        <v>73</v>
      </c>
      <c r="D249" s="37">
        <v>36</v>
      </c>
      <c r="E249" s="32" t="s">
        <v>57</v>
      </c>
      <c r="F249" s="37">
        <v>100866</v>
      </c>
      <c r="G249" s="32">
        <f>VLOOKUP(C249,Prices!A:C,3,0)</f>
        <v>26</v>
      </c>
      <c r="H249" s="32">
        <f t="shared" si="9"/>
        <v>936</v>
      </c>
      <c r="I249" s="32">
        <f t="shared" si="10"/>
        <v>187.20000000000002</v>
      </c>
      <c r="J249" s="32">
        <f t="shared" si="11"/>
        <v>1123.2</v>
      </c>
    </row>
    <row r="250" spans="1:10" x14ac:dyDescent="0.25">
      <c r="A250" s="32" t="s">
        <v>77</v>
      </c>
      <c r="B250" s="32" t="s">
        <v>72</v>
      </c>
      <c r="C250" s="37" t="s">
        <v>73</v>
      </c>
      <c r="D250" s="37">
        <v>42</v>
      </c>
      <c r="E250" s="32" t="s">
        <v>58</v>
      </c>
      <c r="F250" s="37">
        <v>100867</v>
      </c>
      <c r="G250" s="32">
        <f>VLOOKUP(C250,Prices!A:C,3,0)</f>
        <v>26</v>
      </c>
      <c r="H250" s="32">
        <f t="shared" si="9"/>
        <v>1092</v>
      </c>
      <c r="I250" s="32">
        <f t="shared" si="10"/>
        <v>218.4</v>
      </c>
      <c r="J250" s="32">
        <f t="shared" si="11"/>
        <v>1310.4000000000001</v>
      </c>
    </row>
    <row r="251" spans="1:10" x14ac:dyDescent="0.25">
      <c r="A251" s="32" t="s">
        <v>77</v>
      </c>
      <c r="B251" s="32" t="s">
        <v>72</v>
      </c>
      <c r="C251" s="37" t="s">
        <v>73</v>
      </c>
      <c r="D251" s="37">
        <v>10</v>
      </c>
      <c r="E251" s="32" t="s">
        <v>59</v>
      </c>
      <c r="F251" s="37">
        <v>100868</v>
      </c>
      <c r="G251" s="32">
        <f>VLOOKUP(C251,Prices!A:C,3,0)</f>
        <v>26</v>
      </c>
      <c r="H251" s="32">
        <f t="shared" si="9"/>
        <v>260</v>
      </c>
      <c r="I251" s="32">
        <f t="shared" si="10"/>
        <v>52</v>
      </c>
      <c r="J251" s="32">
        <f t="shared" si="11"/>
        <v>312</v>
      </c>
    </row>
    <row r="252" spans="1:10" x14ac:dyDescent="0.25">
      <c r="A252" s="32" t="s">
        <v>77</v>
      </c>
      <c r="B252" s="32" t="s">
        <v>72</v>
      </c>
      <c r="C252" s="37" t="s">
        <v>73</v>
      </c>
      <c r="D252" s="37">
        <v>7</v>
      </c>
      <c r="E252" s="32" t="s">
        <v>60</v>
      </c>
      <c r="F252" s="37">
        <v>100869</v>
      </c>
      <c r="G252" s="32">
        <f>VLOOKUP(C252,Prices!A:C,3,0)</f>
        <v>26</v>
      </c>
      <c r="H252" s="32">
        <f t="shared" si="9"/>
        <v>182</v>
      </c>
      <c r="I252" s="32">
        <f t="shared" si="10"/>
        <v>36.4</v>
      </c>
      <c r="J252" s="32">
        <f t="shared" si="11"/>
        <v>218.4</v>
      </c>
    </row>
    <row r="253" spans="1:10" x14ac:dyDescent="0.25">
      <c r="A253" s="32" t="s">
        <v>77</v>
      </c>
      <c r="B253" s="32" t="s">
        <v>72</v>
      </c>
      <c r="C253" s="37" t="s">
        <v>73</v>
      </c>
      <c r="D253" s="37">
        <v>36</v>
      </c>
      <c r="E253" s="32" t="s">
        <v>58</v>
      </c>
      <c r="F253" s="37">
        <v>100870</v>
      </c>
      <c r="G253" s="32">
        <f>VLOOKUP(C253,Prices!A:C,3,0)</f>
        <v>26</v>
      </c>
      <c r="H253" s="32">
        <f t="shared" si="9"/>
        <v>936</v>
      </c>
      <c r="I253" s="32">
        <f t="shared" si="10"/>
        <v>187.20000000000002</v>
      </c>
      <c r="J253" s="32">
        <f t="shared" si="11"/>
        <v>1123.2</v>
      </c>
    </row>
    <row r="254" spans="1:10" x14ac:dyDescent="0.25">
      <c r="A254" s="32" t="s">
        <v>77</v>
      </c>
      <c r="B254" s="32" t="s">
        <v>72</v>
      </c>
      <c r="C254" s="37" t="s">
        <v>73</v>
      </c>
      <c r="D254" s="37">
        <v>49</v>
      </c>
      <c r="E254" s="32" t="s">
        <v>61</v>
      </c>
      <c r="F254" s="37">
        <v>100871</v>
      </c>
      <c r="G254" s="32">
        <f>VLOOKUP(C254,Prices!A:C,3,0)</f>
        <v>26</v>
      </c>
      <c r="H254" s="32">
        <f t="shared" si="9"/>
        <v>1274</v>
      </c>
      <c r="I254" s="32">
        <f t="shared" si="10"/>
        <v>254.8</v>
      </c>
      <c r="J254" s="32">
        <f t="shared" si="11"/>
        <v>1528.8</v>
      </c>
    </row>
    <row r="255" spans="1:10" x14ac:dyDescent="0.25">
      <c r="A255" s="32" t="s">
        <v>77</v>
      </c>
      <c r="B255" s="32" t="s">
        <v>72</v>
      </c>
      <c r="C255" s="37" t="s">
        <v>73</v>
      </c>
      <c r="D255" s="37">
        <v>39</v>
      </c>
      <c r="E255" s="32" t="s">
        <v>60</v>
      </c>
      <c r="F255" s="37">
        <v>100872</v>
      </c>
      <c r="G255" s="32">
        <f>VLOOKUP(C255,Prices!A:C,3,0)</f>
        <v>26</v>
      </c>
      <c r="H255" s="32">
        <f t="shared" si="9"/>
        <v>1014</v>
      </c>
      <c r="I255" s="32">
        <f t="shared" si="10"/>
        <v>202.8</v>
      </c>
      <c r="J255" s="32">
        <f t="shared" si="11"/>
        <v>1216.8</v>
      </c>
    </row>
    <row r="256" spans="1:10" x14ac:dyDescent="0.25">
      <c r="A256" s="32" t="s">
        <v>77</v>
      </c>
      <c r="B256" s="32" t="s">
        <v>72</v>
      </c>
      <c r="C256" s="37" t="s">
        <v>73</v>
      </c>
      <c r="D256" s="37">
        <v>32</v>
      </c>
      <c r="E256" s="32" t="s">
        <v>57</v>
      </c>
      <c r="F256" s="37">
        <v>100873</v>
      </c>
      <c r="G256" s="32">
        <f>VLOOKUP(C256,Prices!A:C,3,0)</f>
        <v>26</v>
      </c>
      <c r="H256" s="32">
        <f t="shared" si="9"/>
        <v>832</v>
      </c>
      <c r="I256" s="32">
        <f t="shared" si="10"/>
        <v>166.4</v>
      </c>
      <c r="J256" s="32">
        <f t="shared" si="11"/>
        <v>998.4</v>
      </c>
    </row>
    <row r="257" spans="1:10" x14ac:dyDescent="0.25">
      <c r="A257" s="32" t="s">
        <v>77</v>
      </c>
      <c r="B257" s="32" t="s">
        <v>74</v>
      </c>
      <c r="C257" s="37" t="s">
        <v>75</v>
      </c>
      <c r="D257" s="37">
        <v>12</v>
      </c>
      <c r="E257" s="32" t="s">
        <v>57</v>
      </c>
      <c r="F257" s="37">
        <v>100874</v>
      </c>
      <c r="G257" s="32">
        <f>VLOOKUP(C257,Prices!A:C,3,0)</f>
        <v>31</v>
      </c>
      <c r="H257" s="32">
        <f t="shared" si="9"/>
        <v>372</v>
      </c>
      <c r="I257" s="32">
        <f t="shared" si="10"/>
        <v>74.400000000000006</v>
      </c>
      <c r="J257" s="32">
        <f t="shared" si="11"/>
        <v>446.4</v>
      </c>
    </row>
    <row r="258" spans="1:10" x14ac:dyDescent="0.25">
      <c r="A258" s="32" t="s">
        <v>77</v>
      </c>
      <c r="B258" s="32" t="s">
        <v>74</v>
      </c>
      <c r="C258" s="37" t="s">
        <v>75</v>
      </c>
      <c r="D258" s="37">
        <v>15</v>
      </c>
      <c r="E258" s="32" t="s">
        <v>58</v>
      </c>
      <c r="F258" s="37">
        <v>100875</v>
      </c>
      <c r="G258" s="32">
        <f>VLOOKUP(C258,Prices!A:C,3,0)</f>
        <v>31</v>
      </c>
      <c r="H258" s="32">
        <f t="shared" si="9"/>
        <v>465</v>
      </c>
      <c r="I258" s="32">
        <f t="shared" si="10"/>
        <v>93</v>
      </c>
      <c r="J258" s="32">
        <f t="shared" si="11"/>
        <v>558</v>
      </c>
    </row>
    <row r="259" spans="1:10" x14ac:dyDescent="0.25">
      <c r="A259" s="32" t="s">
        <v>77</v>
      </c>
      <c r="B259" s="32" t="s">
        <v>74</v>
      </c>
      <c r="C259" s="37" t="s">
        <v>75</v>
      </c>
      <c r="D259" s="37">
        <v>42</v>
      </c>
      <c r="E259" s="32" t="s">
        <v>59</v>
      </c>
      <c r="F259" s="37">
        <v>100876</v>
      </c>
      <c r="G259" s="32">
        <f>VLOOKUP(C259,Prices!A:C,3,0)</f>
        <v>31</v>
      </c>
      <c r="H259" s="32">
        <f t="shared" si="9"/>
        <v>1302</v>
      </c>
      <c r="I259" s="32">
        <f t="shared" si="10"/>
        <v>260.40000000000003</v>
      </c>
      <c r="J259" s="32">
        <f t="shared" si="11"/>
        <v>1562.4</v>
      </c>
    </row>
    <row r="260" spans="1:10" x14ac:dyDescent="0.25">
      <c r="A260" s="32" t="s">
        <v>77</v>
      </c>
      <c r="B260" s="32" t="s">
        <v>74</v>
      </c>
      <c r="C260" s="37" t="s">
        <v>75</v>
      </c>
      <c r="D260" s="37">
        <v>49</v>
      </c>
      <c r="E260" s="32" t="s">
        <v>60</v>
      </c>
      <c r="F260" s="37">
        <v>100877</v>
      </c>
      <c r="G260" s="32">
        <f>VLOOKUP(C260,Prices!A:C,3,0)</f>
        <v>31</v>
      </c>
      <c r="H260" s="32">
        <f t="shared" si="9"/>
        <v>1519</v>
      </c>
      <c r="I260" s="32">
        <f t="shared" si="10"/>
        <v>303.8</v>
      </c>
      <c r="J260" s="32">
        <f t="shared" si="11"/>
        <v>1822.8</v>
      </c>
    </row>
    <row r="261" spans="1:10" x14ac:dyDescent="0.25">
      <c r="A261" s="32" t="s">
        <v>77</v>
      </c>
      <c r="B261" s="32" t="s">
        <v>74</v>
      </c>
      <c r="C261" s="37" t="s">
        <v>75</v>
      </c>
      <c r="D261" s="37">
        <v>42</v>
      </c>
      <c r="E261" s="32" t="s">
        <v>58</v>
      </c>
      <c r="F261" s="37">
        <v>100878</v>
      </c>
      <c r="G261" s="32">
        <f>VLOOKUP(C261,Prices!A:C,3,0)</f>
        <v>31</v>
      </c>
      <c r="H261" s="32">
        <f t="shared" si="9"/>
        <v>1302</v>
      </c>
      <c r="I261" s="32">
        <f t="shared" si="10"/>
        <v>260.40000000000003</v>
      </c>
      <c r="J261" s="32">
        <f t="shared" si="11"/>
        <v>1562.4</v>
      </c>
    </row>
    <row r="262" spans="1:10" x14ac:dyDescent="0.25">
      <c r="A262" s="32" t="s">
        <v>77</v>
      </c>
      <c r="B262" s="32" t="s">
        <v>74</v>
      </c>
      <c r="C262" s="37" t="s">
        <v>75</v>
      </c>
      <c r="D262" s="37">
        <v>15</v>
      </c>
      <c r="E262" s="32" t="s">
        <v>61</v>
      </c>
      <c r="F262" s="37">
        <v>100879</v>
      </c>
      <c r="G262" s="32">
        <f>VLOOKUP(C262,Prices!A:C,3,0)</f>
        <v>31</v>
      </c>
      <c r="H262" s="32">
        <f t="shared" si="9"/>
        <v>465</v>
      </c>
      <c r="I262" s="32">
        <f t="shared" si="10"/>
        <v>93</v>
      </c>
      <c r="J262" s="32">
        <f t="shared" si="11"/>
        <v>558</v>
      </c>
    </row>
    <row r="263" spans="1:10" x14ac:dyDescent="0.25">
      <c r="A263" s="32" t="s">
        <v>77</v>
      </c>
      <c r="B263" s="32" t="s">
        <v>74</v>
      </c>
      <c r="C263" s="37" t="s">
        <v>75</v>
      </c>
      <c r="D263" s="37">
        <v>8</v>
      </c>
      <c r="E263" s="32" t="s">
        <v>60</v>
      </c>
      <c r="F263" s="37">
        <v>100880</v>
      </c>
      <c r="G263" s="32">
        <f>VLOOKUP(C263,Prices!A:C,3,0)</f>
        <v>31</v>
      </c>
      <c r="H263" s="32">
        <f t="shared" si="9"/>
        <v>248</v>
      </c>
      <c r="I263" s="32">
        <f t="shared" si="10"/>
        <v>49.6</v>
      </c>
      <c r="J263" s="32">
        <f t="shared" si="11"/>
        <v>297.60000000000002</v>
      </c>
    </row>
    <row r="264" spans="1:10" x14ac:dyDescent="0.25">
      <c r="A264" s="32" t="s">
        <v>77</v>
      </c>
      <c r="B264" s="32" t="s">
        <v>74</v>
      </c>
      <c r="C264" s="37" t="s">
        <v>75</v>
      </c>
      <c r="D264" s="37">
        <v>34</v>
      </c>
      <c r="E264" s="32" t="s">
        <v>57</v>
      </c>
      <c r="F264" s="37">
        <v>100881</v>
      </c>
      <c r="G264" s="32">
        <f>VLOOKUP(C264,Prices!A:C,3,0)</f>
        <v>31</v>
      </c>
      <c r="H264" s="32">
        <f t="shared" ref="H264:H327" si="12">D264*G264</f>
        <v>1054</v>
      </c>
      <c r="I264" s="32">
        <f t="shared" ref="I264:I327" si="13">H264*$I$2</f>
        <v>210.8</v>
      </c>
      <c r="J264" s="32">
        <f t="shared" ref="J264:J327" si="14">H264+I264</f>
        <v>1264.8</v>
      </c>
    </row>
    <row r="265" spans="1:10" x14ac:dyDescent="0.25">
      <c r="A265" s="32" t="s">
        <v>77</v>
      </c>
      <c r="B265" s="32" t="s">
        <v>55</v>
      </c>
      <c r="C265" s="37" t="s">
        <v>56</v>
      </c>
      <c r="D265" s="37">
        <v>49</v>
      </c>
      <c r="E265" s="32" t="s">
        <v>57</v>
      </c>
      <c r="F265" s="37">
        <v>100882</v>
      </c>
      <c r="G265" s="32">
        <f>VLOOKUP(C265,Prices!A:C,3,0)</f>
        <v>25</v>
      </c>
      <c r="H265" s="32">
        <f t="shared" si="12"/>
        <v>1225</v>
      </c>
      <c r="I265" s="32">
        <f t="shared" si="13"/>
        <v>245</v>
      </c>
      <c r="J265" s="32">
        <f t="shared" si="14"/>
        <v>1470</v>
      </c>
    </row>
    <row r="266" spans="1:10" x14ac:dyDescent="0.25">
      <c r="A266" s="32" t="s">
        <v>77</v>
      </c>
      <c r="B266" s="32" t="s">
        <v>55</v>
      </c>
      <c r="C266" s="37" t="s">
        <v>56</v>
      </c>
      <c r="D266" s="37">
        <v>43</v>
      </c>
      <c r="E266" s="32" t="s">
        <v>58</v>
      </c>
      <c r="F266" s="37">
        <v>100883</v>
      </c>
      <c r="G266" s="32">
        <f>VLOOKUP(C266,Prices!A:C,3,0)</f>
        <v>25</v>
      </c>
      <c r="H266" s="32">
        <f t="shared" si="12"/>
        <v>1075</v>
      </c>
      <c r="I266" s="32">
        <f t="shared" si="13"/>
        <v>215</v>
      </c>
      <c r="J266" s="32">
        <f t="shared" si="14"/>
        <v>1290</v>
      </c>
    </row>
    <row r="267" spans="1:10" x14ac:dyDescent="0.25">
      <c r="A267" s="32" t="s">
        <v>77</v>
      </c>
      <c r="B267" s="32" t="s">
        <v>55</v>
      </c>
      <c r="C267" s="37" t="s">
        <v>56</v>
      </c>
      <c r="D267" s="37">
        <v>29</v>
      </c>
      <c r="E267" s="32" t="s">
        <v>59</v>
      </c>
      <c r="F267" s="37">
        <v>100884</v>
      </c>
      <c r="G267" s="32">
        <f>VLOOKUP(C267,Prices!A:C,3,0)</f>
        <v>25</v>
      </c>
      <c r="H267" s="32">
        <f t="shared" si="12"/>
        <v>725</v>
      </c>
      <c r="I267" s="32">
        <f t="shared" si="13"/>
        <v>145</v>
      </c>
      <c r="J267" s="32">
        <f t="shared" si="14"/>
        <v>870</v>
      </c>
    </row>
    <row r="268" spans="1:10" x14ac:dyDescent="0.25">
      <c r="A268" s="32" t="s">
        <v>77</v>
      </c>
      <c r="B268" s="32" t="s">
        <v>55</v>
      </c>
      <c r="C268" s="37" t="s">
        <v>56</v>
      </c>
      <c r="D268" s="37">
        <v>23</v>
      </c>
      <c r="E268" s="32" t="s">
        <v>60</v>
      </c>
      <c r="F268" s="37">
        <v>100885</v>
      </c>
      <c r="G268" s="32">
        <f>VLOOKUP(C268,Prices!A:C,3,0)</f>
        <v>25</v>
      </c>
      <c r="H268" s="32">
        <f t="shared" si="12"/>
        <v>575</v>
      </c>
      <c r="I268" s="32">
        <f t="shared" si="13"/>
        <v>115</v>
      </c>
      <c r="J268" s="32">
        <f t="shared" si="14"/>
        <v>690</v>
      </c>
    </row>
    <row r="269" spans="1:10" x14ac:dyDescent="0.25">
      <c r="A269" s="32" t="s">
        <v>77</v>
      </c>
      <c r="B269" s="32" t="s">
        <v>55</v>
      </c>
      <c r="C269" s="37" t="s">
        <v>56</v>
      </c>
      <c r="D269" s="37">
        <v>35</v>
      </c>
      <c r="E269" s="32" t="s">
        <v>58</v>
      </c>
      <c r="F269" s="37">
        <v>100886</v>
      </c>
      <c r="G269" s="32">
        <f>VLOOKUP(C269,Prices!A:C,3,0)</f>
        <v>25</v>
      </c>
      <c r="H269" s="32">
        <f t="shared" si="12"/>
        <v>875</v>
      </c>
      <c r="I269" s="32">
        <f t="shared" si="13"/>
        <v>175</v>
      </c>
      <c r="J269" s="32">
        <f t="shared" si="14"/>
        <v>1050</v>
      </c>
    </row>
    <row r="270" spans="1:10" x14ac:dyDescent="0.25">
      <c r="A270" s="32" t="s">
        <v>78</v>
      </c>
      <c r="B270" s="32" t="s">
        <v>55</v>
      </c>
      <c r="C270" s="37" t="s">
        <v>56</v>
      </c>
      <c r="D270" s="37">
        <v>46</v>
      </c>
      <c r="E270" s="32" t="s">
        <v>61</v>
      </c>
      <c r="F270" s="37">
        <v>100887</v>
      </c>
      <c r="G270" s="32">
        <f>VLOOKUP(C270,Prices!A:C,3,0)</f>
        <v>25</v>
      </c>
      <c r="H270" s="32">
        <f t="shared" si="12"/>
        <v>1150</v>
      </c>
      <c r="I270" s="32">
        <f t="shared" si="13"/>
        <v>230</v>
      </c>
      <c r="J270" s="32">
        <f t="shared" si="14"/>
        <v>1380</v>
      </c>
    </row>
    <row r="271" spans="1:10" x14ac:dyDescent="0.25">
      <c r="A271" s="32" t="s">
        <v>78</v>
      </c>
      <c r="B271" s="32" t="s">
        <v>55</v>
      </c>
      <c r="C271" s="37" t="s">
        <v>56</v>
      </c>
      <c r="D271" s="37">
        <v>16</v>
      </c>
      <c r="E271" s="32" t="s">
        <v>60</v>
      </c>
      <c r="F271" s="37">
        <v>100888</v>
      </c>
      <c r="G271" s="32">
        <f>VLOOKUP(C271,Prices!A:C,3,0)</f>
        <v>25</v>
      </c>
      <c r="H271" s="32">
        <f t="shared" si="12"/>
        <v>400</v>
      </c>
      <c r="I271" s="32">
        <f t="shared" si="13"/>
        <v>80</v>
      </c>
      <c r="J271" s="32">
        <f t="shared" si="14"/>
        <v>480</v>
      </c>
    </row>
    <row r="272" spans="1:10" x14ac:dyDescent="0.25">
      <c r="A272" s="32" t="s">
        <v>78</v>
      </c>
      <c r="B272" s="32" t="s">
        <v>55</v>
      </c>
      <c r="C272" s="37" t="s">
        <v>56</v>
      </c>
      <c r="D272" s="37">
        <v>23</v>
      </c>
      <c r="E272" s="32" t="s">
        <v>57</v>
      </c>
      <c r="F272" s="37">
        <v>100889</v>
      </c>
      <c r="G272" s="32">
        <f>VLOOKUP(C272,Prices!A:C,3,0)</f>
        <v>25</v>
      </c>
      <c r="H272" s="32">
        <f t="shared" si="12"/>
        <v>575</v>
      </c>
      <c r="I272" s="32">
        <f t="shared" si="13"/>
        <v>115</v>
      </c>
      <c r="J272" s="32">
        <f t="shared" si="14"/>
        <v>690</v>
      </c>
    </row>
    <row r="273" spans="1:10" x14ac:dyDescent="0.25">
      <c r="A273" s="32" t="s">
        <v>78</v>
      </c>
      <c r="B273" s="32" t="s">
        <v>62</v>
      </c>
      <c r="C273" s="37" t="s">
        <v>63</v>
      </c>
      <c r="D273" s="37">
        <v>40</v>
      </c>
      <c r="E273" s="32" t="s">
        <v>57</v>
      </c>
      <c r="F273" s="37">
        <v>100890</v>
      </c>
      <c r="G273" s="32">
        <f>VLOOKUP(C273,Prices!A:C,3,0)</f>
        <v>28</v>
      </c>
      <c r="H273" s="32">
        <f t="shared" si="12"/>
        <v>1120</v>
      </c>
      <c r="I273" s="32">
        <f t="shared" si="13"/>
        <v>224</v>
      </c>
      <c r="J273" s="32">
        <f t="shared" si="14"/>
        <v>1344</v>
      </c>
    </row>
    <row r="274" spans="1:10" x14ac:dyDescent="0.25">
      <c r="A274" s="32" t="s">
        <v>78</v>
      </c>
      <c r="B274" s="32" t="s">
        <v>62</v>
      </c>
      <c r="C274" s="37" t="s">
        <v>63</v>
      </c>
      <c r="D274" s="37">
        <v>28</v>
      </c>
      <c r="E274" s="32" t="s">
        <v>58</v>
      </c>
      <c r="F274" s="37">
        <v>100891</v>
      </c>
      <c r="G274" s="32">
        <f>VLOOKUP(C274,Prices!A:C,3,0)</f>
        <v>28</v>
      </c>
      <c r="H274" s="32">
        <f t="shared" si="12"/>
        <v>784</v>
      </c>
      <c r="I274" s="32">
        <f t="shared" si="13"/>
        <v>156.80000000000001</v>
      </c>
      <c r="J274" s="32">
        <f t="shared" si="14"/>
        <v>940.8</v>
      </c>
    </row>
    <row r="275" spans="1:10" x14ac:dyDescent="0.25">
      <c r="A275" s="32" t="s">
        <v>78</v>
      </c>
      <c r="B275" s="32" t="s">
        <v>62</v>
      </c>
      <c r="C275" s="37" t="s">
        <v>63</v>
      </c>
      <c r="D275" s="37">
        <v>27</v>
      </c>
      <c r="E275" s="32" t="s">
        <v>59</v>
      </c>
      <c r="F275" s="37">
        <v>100892</v>
      </c>
      <c r="G275" s="32">
        <f>VLOOKUP(C275,Prices!A:C,3,0)</f>
        <v>28</v>
      </c>
      <c r="H275" s="32">
        <f t="shared" si="12"/>
        <v>756</v>
      </c>
      <c r="I275" s="32">
        <f t="shared" si="13"/>
        <v>151.20000000000002</v>
      </c>
      <c r="J275" s="32">
        <f t="shared" si="14"/>
        <v>907.2</v>
      </c>
    </row>
    <row r="276" spans="1:10" x14ac:dyDescent="0.25">
      <c r="A276" s="32" t="s">
        <v>78</v>
      </c>
      <c r="B276" s="32" t="s">
        <v>62</v>
      </c>
      <c r="C276" s="37" t="s">
        <v>63</v>
      </c>
      <c r="D276" s="37">
        <v>19</v>
      </c>
      <c r="E276" s="32" t="s">
        <v>60</v>
      </c>
      <c r="F276" s="37">
        <v>100893</v>
      </c>
      <c r="G276" s="32">
        <f>VLOOKUP(C276,Prices!A:C,3,0)</f>
        <v>28</v>
      </c>
      <c r="H276" s="32">
        <f t="shared" si="12"/>
        <v>532</v>
      </c>
      <c r="I276" s="32">
        <f t="shared" si="13"/>
        <v>106.4</v>
      </c>
      <c r="J276" s="32">
        <f t="shared" si="14"/>
        <v>638.4</v>
      </c>
    </row>
    <row r="277" spans="1:10" x14ac:dyDescent="0.25">
      <c r="A277" s="32" t="s">
        <v>78</v>
      </c>
      <c r="B277" s="32" t="s">
        <v>62</v>
      </c>
      <c r="C277" s="37" t="s">
        <v>63</v>
      </c>
      <c r="D277" s="37">
        <v>41</v>
      </c>
      <c r="E277" s="32" t="s">
        <v>58</v>
      </c>
      <c r="F277" s="37">
        <v>100894</v>
      </c>
      <c r="G277" s="32">
        <f>VLOOKUP(C277,Prices!A:C,3,0)</f>
        <v>28</v>
      </c>
      <c r="H277" s="32">
        <f t="shared" si="12"/>
        <v>1148</v>
      </c>
      <c r="I277" s="32">
        <f t="shared" si="13"/>
        <v>229.60000000000002</v>
      </c>
      <c r="J277" s="32">
        <f t="shared" si="14"/>
        <v>1377.6</v>
      </c>
    </row>
    <row r="278" spans="1:10" x14ac:dyDescent="0.25">
      <c r="A278" s="32" t="s">
        <v>78</v>
      </c>
      <c r="B278" s="32" t="s">
        <v>62</v>
      </c>
      <c r="C278" s="37" t="s">
        <v>63</v>
      </c>
      <c r="D278" s="37">
        <v>26</v>
      </c>
      <c r="E278" s="32" t="s">
        <v>61</v>
      </c>
      <c r="F278" s="37">
        <v>100895</v>
      </c>
      <c r="G278" s="32">
        <f>VLOOKUP(C278,Prices!A:C,3,0)</f>
        <v>28</v>
      </c>
      <c r="H278" s="32">
        <f t="shared" si="12"/>
        <v>728</v>
      </c>
      <c r="I278" s="32">
        <f t="shared" si="13"/>
        <v>145.6</v>
      </c>
      <c r="J278" s="32">
        <f t="shared" si="14"/>
        <v>873.6</v>
      </c>
    </row>
    <row r="279" spans="1:10" x14ac:dyDescent="0.25">
      <c r="A279" s="32" t="s">
        <v>78</v>
      </c>
      <c r="B279" s="32" t="s">
        <v>62</v>
      </c>
      <c r="C279" s="37" t="s">
        <v>63</v>
      </c>
      <c r="D279" s="37">
        <v>33</v>
      </c>
      <c r="E279" s="32" t="s">
        <v>60</v>
      </c>
      <c r="F279" s="37">
        <v>100896</v>
      </c>
      <c r="G279" s="32">
        <f>VLOOKUP(C279,Prices!A:C,3,0)</f>
        <v>28</v>
      </c>
      <c r="H279" s="32">
        <f t="shared" si="12"/>
        <v>924</v>
      </c>
      <c r="I279" s="32">
        <f t="shared" si="13"/>
        <v>184.8</v>
      </c>
      <c r="J279" s="32">
        <f t="shared" si="14"/>
        <v>1108.8</v>
      </c>
    </row>
    <row r="280" spans="1:10" x14ac:dyDescent="0.25">
      <c r="A280" s="32" t="s">
        <v>78</v>
      </c>
      <c r="B280" s="32" t="s">
        <v>62</v>
      </c>
      <c r="C280" s="37" t="s">
        <v>63</v>
      </c>
      <c r="D280" s="37">
        <v>13</v>
      </c>
      <c r="E280" s="32" t="s">
        <v>57</v>
      </c>
      <c r="F280" s="37">
        <v>100897</v>
      </c>
      <c r="G280" s="32">
        <f>VLOOKUP(C280,Prices!A:C,3,0)</f>
        <v>28</v>
      </c>
      <c r="H280" s="32">
        <f t="shared" si="12"/>
        <v>364</v>
      </c>
      <c r="I280" s="32">
        <f t="shared" si="13"/>
        <v>72.8</v>
      </c>
      <c r="J280" s="32">
        <f t="shared" si="14"/>
        <v>436.8</v>
      </c>
    </row>
    <row r="281" spans="1:10" x14ac:dyDescent="0.25">
      <c r="A281" s="32" t="s">
        <v>78</v>
      </c>
      <c r="B281" s="32" t="s">
        <v>64</v>
      </c>
      <c r="C281" s="37" t="s">
        <v>65</v>
      </c>
      <c r="D281" s="37">
        <v>34</v>
      </c>
      <c r="E281" s="32" t="s">
        <v>57</v>
      </c>
      <c r="F281" s="37">
        <v>100898</v>
      </c>
      <c r="G281" s="32">
        <f>VLOOKUP(C281,Prices!A:C,3,0)</f>
        <v>33</v>
      </c>
      <c r="H281" s="32">
        <f t="shared" si="12"/>
        <v>1122</v>
      </c>
      <c r="I281" s="32">
        <f t="shared" si="13"/>
        <v>224.4</v>
      </c>
      <c r="J281" s="32">
        <f t="shared" si="14"/>
        <v>1346.4</v>
      </c>
    </row>
    <row r="282" spans="1:10" x14ac:dyDescent="0.25">
      <c r="A282" s="32" t="s">
        <v>78</v>
      </c>
      <c r="B282" s="32" t="s">
        <v>64</v>
      </c>
      <c r="C282" s="37" t="s">
        <v>65</v>
      </c>
      <c r="D282" s="37">
        <v>15</v>
      </c>
      <c r="E282" s="32" t="s">
        <v>58</v>
      </c>
      <c r="F282" s="37">
        <v>100899</v>
      </c>
      <c r="G282" s="32">
        <f>VLOOKUP(C282,Prices!A:C,3,0)</f>
        <v>33</v>
      </c>
      <c r="H282" s="32">
        <f t="shared" si="12"/>
        <v>495</v>
      </c>
      <c r="I282" s="32">
        <f t="shared" si="13"/>
        <v>99</v>
      </c>
      <c r="J282" s="32">
        <f t="shared" si="14"/>
        <v>594</v>
      </c>
    </row>
    <row r="283" spans="1:10" x14ac:dyDescent="0.25">
      <c r="A283" s="32" t="s">
        <v>78</v>
      </c>
      <c r="B283" s="32" t="s">
        <v>64</v>
      </c>
      <c r="C283" s="37" t="s">
        <v>65</v>
      </c>
      <c r="D283" s="37">
        <v>15</v>
      </c>
      <c r="E283" s="32" t="s">
        <v>59</v>
      </c>
      <c r="F283" s="37">
        <v>100900</v>
      </c>
      <c r="G283" s="32">
        <f>VLOOKUP(C283,Prices!A:C,3,0)</f>
        <v>33</v>
      </c>
      <c r="H283" s="32">
        <f t="shared" si="12"/>
        <v>495</v>
      </c>
      <c r="I283" s="32">
        <f t="shared" si="13"/>
        <v>99</v>
      </c>
      <c r="J283" s="32">
        <f t="shared" si="14"/>
        <v>594</v>
      </c>
    </row>
    <row r="284" spans="1:10" x14ac:dyDescent="0.25">
      <c r="A284" s="32" t="s">
        <v>78</v>
      </c>
      <c r="B284" s="32" t="s">
        <v>64</v>
      </c>
      <c r="C284" s="37" t="s">
        <v>65</v>
      </c>
      <c r="D284" s="37">
        <v>44</v>
      </c>
      <c r="E284" s="32" t="s">
        <v>60</v>
      </c>
      <c r="F284" s="37">
        <v>100901</v>
      </c>
      <c r="G284" s="32">
        <f>VLOOKUP(C284,Prices!A:C,3,0)</f>
        <v>33</v>
      </c>
      <c r="H284" s="32">
        <f t="shared" si="12"/>
        <v>1452</v>
      </c>
      <c r="I284" s="32">
        <f t="shared" si="13"/>
        <v>290.40000000000003</v>
      </c>
      <c r="J284" s="32">
        <f t="shared" si="14"/>
        <v>1742.4</v>
      </c>
    </row>
    <row r="285" spans="1:10" x14ac:dyDescent="0.25">
      <c r="A285" s="32" t="s">
        <v>78</v>
      </c>
      <c r="B285" s="32" t="s">
        <v>64</v>
      </c>
      <c r="C285" s="37" t="s">
        <v>65</v>
      </c>
      <c r="D285" s="37">
        <v>19</v>
      </c>
      <c r="E285" s="32" t="s">
        <v>58</v>
      </c>
      <c r="F285" s="37">
        <v>100902</v>
      </c>
      <c r="G285" s="32">
        <f>VLOOKUP(C285,Prices!A:C,3,0)</f>
        <v>33</v>
      </c>
      <c r="H285" s="32">
        <f t="shared" si="12"/>
        <v>627</v>
      </c>
      <c r="I285" s="32">
        <f t="shared" si="13"/>
        <v>125.4</v>
      </c>
      <c r="J285" s="32">
        <f t="shared" si="14"/>
        <v>752.4</v>
      </c>
    </row>
    <row r="286" spans="1:10" x14ac:dyDescent="0.25">
      <c r="A286" s="32" t="s">
        <v>78</v>
      </c>
      <c r="B286" s="32" t="s">
        <v>64</v>
      </c>
      <c r="C286" s="37" t="s">
        <v>65</v>
      </c>
      <c r="D286" s="37">
        <v>23</v>
      </c>
      <c r="E286" s="32" t="s">
        <v>61</v>
      </c>
      <c r="F286" s="37">
        <v>100903</v>
      </c>
      <c r="G286" s="32">
        <f>VLOOKUP(C286,Prices!A:C,3,0)</f>
        <v>33</v>
      </c>
      <c r="H286" s="32">
        <f t="shared" si="12"/>
        <v>759</v>
      </c>
      <c r="I286" s="32">
        <f t="shared" si="13"/>
        <v>151.80000000000001</v>
      </c>
      <c r="J286" s="32">
        <f t="shared" si="14"/>
        <v>910.8</v>
      </c>
    </row>
    <row r="287" spans="1:10" x14ac:dyDescent="0.25">
      <c r="A287" s="32" t="s">
        <v>78</v>
      </c>
      <c r="B287" s="32" t="s">
        <v>64</v>
      </c>
      <c r="C287" s="37" t="s">
        <v>65</v>
      </c>
      <c r="D287" s="37">
        <v>28</v>
      </c>
      <c r="E287" s="32" t="s">
        <v>60</v>
      </c>
      <c r="F287" s="37">
        <v>100904</v>
      </c>
      <c r="G287" s="32">
        <f>VLOOKUP(C287,Prices!A:C,3,0)</f>
        <v>33</v>
      </c>
      <c r="H287" s="32">
        <f t="shared" si="12"/>
        <v>924</v>
      </c>
      <c r="I287" s="32">
        <f t="shared" si="13"/>
        <v>184.8</v>
      </c>
      <c r="J287" s="32">
        <f t="shared" si="14"/>
        <v>1108.8</v>
      </c>
    </row>
    <row r="288" spans="1:10" x14ac:dyDescent="0.25">
      <c r="A288" s="32" t="s">
        <v>78</v>
      </c>
      <c r="B288" s="32" t="s">
        <v>64</v>
      </c>
      <c r="C288" s="37" t="s">
        <v>65</v>
      </c>
      <c r="D288" s="37">
        <v>42</v>
      </c>
      <c r="E288" s="32" t="s">
        <v>57</v>
      </c>
      <c r="F288" s="37">
        <v>100905</v>
      </c>
      <c r="G288" s="32">
        <f>VLOOKUP(C288,Prices!A:C,3,0)</f>
        <v>33</v>
      </c>
      <c r="H288" s="32">
        <f t="shared" si="12"/>
        <v>1386</v>
      </c>
      <c r="I288" s="32">
        <f t="shared" si="13"/>
        <v>277.2</v>
      </c>
      <c r="J288" s="32">
        <f t="shared" si="14"/>
        <v>1663.2</v>
      </c>
    </row>
    <row r="289" spans="1:10" x14ac:dyDescent="0.25">
      <c r="A289" s="32" t="s">
        <v>78</v>
      </c>
      <c r="B289" s="32" t="s">
        <v>66</v>
      </c>
      <c r="C289" s="37" t="s">
        <v>67</v>
      </c>
      <c r="D289" s="37">
        <v>7</v>
      </c>
      <c r="E289" s="32" t="s">
        <v>57</v>
      </c>
      <c r="F289" s="37">
        <v>100906</v>
      </c>
      <c r="G289" s="32">
        <f>VLOOKUP(C289,Prices!A:C,3,0)</f>
        <v>35</v>
      </c>
      <c r="H289" s="32">
        <f t="shared" si="12"/>
        <v>245</v>
      </c>
      <c r="I289" s="32">
        <f t="shared" si="13"/>
        <v>49</v>
      </c>
      <c r="J289" s="32">
        <f t="shared" si="14"/>
        <v>294</v>
      </c>
    </row>
    <row r="290" spans="1:10" x14ac:dyDescent="0.25">
      <c r="A290" s="32" t="s">
        <v>78</v>
      </c>
      <c r="B290" s="32" t="s">
        <v>66</v>
      </c>
      <c r="C290" s="37" t="s">
        <v>67</v>
      </c>
      <c r="D290" s="37">
        <v>21</v>
      </c>
      <c r="E290" s="32" t="s">
        <v>58</v>
      </c>
      <c r="F290" s="37">
        <v>100907</v>
      </c>
      <c r="G290" s="32">
        <f>VLOOKUP(C290,Prices!A:C,3,0)</f>
        <v>35</v>
      </c>
      <c r="H290" s="32">
        <f t="shared" si="12"/>
        <v>735</v>
      </c>
      <c r="I290" s="32">
        <f t="shared" si="13"/>
        <v>147</v>
      </c>
      <c r="J290" s="32">
        <f t="shared" si="14"/>
        <v>882</v>
      </c>
    </row>
    <row r="291" spans="1:10" x14ac:dyDescent="0.25">
      <c r="A291" s="32" t="s">
        <v>78</v>
      </c>
      <c r="B291" s="32" t="s">
        <v>66</v>
      </c>
      <c r="C291" s="37" t="s">
        <v>67</v>
      </c>
      <c r="D291" s="37">
        <v>45</v>
      </c>
      <c r="E291" s="32" t="s">
        <v>59</v>
      </c>
      <c r="F291" s="37">
        <v>100908</v>
      </c>
      <c r="G291" s="32">
        <f>VLOOKUP(C291,Prices!A:C,3,0)</f>
        <v>35</v>
      </c>
      <c r="H291" s="32">
        <f t="shared" si="12"/>
        <v>1575</v>
      </c>
      <c r="I291" s="32">
        <f t="shared" si="13"/>
        <v>315</v>
      </c>
      <c r="J291" s="32">
        <f t="shared" si="14"/>
        <v>1890</v>
      </c>
    </row>
    <row r="292" spans="1:10" x14ac:dyDescent="0.25">
      <c r="A292" s="32" t="s">
        <v>78</v>
      </c>
      <c r="B292" s="32" t="s">
        <v>66</v>
      </c>
      <c r="C292" s="37" t="s">
        <v>67</v>
      </c>
      <c r="D292" s="37">
        <v>30</v>
      </c>
      <c r="E292" s="32" t="s">
        <v>60</v>
      </c>
      <c r="F292" s="37">
        <v>100909</v>
      </c>
      <c r="G292" s="32">
        <f>VLOOKUP(C292,Prices!A:C,3,0)</f>
        <v>35</v>
      </c>
      <c r="H292" s="32">
        <f t="shared" si="12"/>
        <v>1050</v>
      </c>
      <c r="I292" s="32">
        <f t="shared" si="13"/>
        <v>210</v>
      </c>
      <c r="J292" s="32">
        <f t="shared" si="14"/>
        <v>1260</v>
      </c>
    </row>
    <row r="293" spans="1:10" x14ac:dyDescent="0.25">
      <c r="A293" s="32" t="s">
        <v>78</v>
      </c>
      <c r="B293" s="32" t="s">
        <v>66</v>
      </c>
      <c r="C293" s="37" t="s">
        <v>67</v>
      </c>
      <c r="D293" s="37">
        <v>34</v>
      </c>
      <c r="E293" s="32" t="s">
        <v>58</v>
      </c>
      <c r="F293" s="37">
        <v>100910</v>
      </c>
      <c r="G293" s="32">
        <f>VLOOKUP(C293,Prices!A:C,3,0)</f>
        <v>35</v>
      </c>
      <c r="H293" s="32">
        <f t="shared" si="12"/>
        <v>1190</v>
      </c>
      <c r="I293" s="32">
        <f t="shared" si="13"/>
        <v>238</v>
      </c>
      <c r="J293" s="32">
        <f t="shared" si="14"/>
        <v>1428</v>
      </c>
    </row>
    <row r="294" spans="1:10" x14ac:dyDescent="0.25">
      <c r="A294" s="32" t="s">
        <v>78</v>
      </c>
      <c r="B294" s="32" t="s">
        <v>66</v>
      </c>
      <c r="C294" s="37" t="s">
        <v>67</v>
      </c>
      <c r="D294" s="37">
        <v>11</v>
      </c>
      <c r="E294" s="32" t="s">
        <v>61</v>
      </c>
      <c r="F294" s="37">
        <v>100911</v>
      </c>
      <c r="G294" s="32">
        <f>VLOOKUP(C294,Prices!A:C,3,0)</f>
        <v>35</v>
      </c>
      <c r="H294" s="32">
        <f t="shared" si="12"/>
        <v>385</v>
      </c>
      <c r="I294" s="32">
        <f t="shared" si="13"/>
        <v>77</v>
      </c>
      <c r="J294" s="32">
        <f t="shared" si="14"/>
        <v>462</v>
      </c>
    </row>
    <row r="295" spans="1:10" x14ac:dyDescent="0.25">
      <c r="A295" s="32" t="s">
        <v>78</v>
      </c>
      <c r="B295" s="32" t="s">
        <v>66</v>
      </c>
      <c r="C295" s="37" t="s">
        <v>67</v>
      </c>
      <c r="D295" s="37">
        <v>41</v>
      </c>
      <c r="E295" s="32" t="s">
        <v>60</v>
      </c>
      <c r="F295" s="37">
        <v>100912</v>
      </c>
      <c r="G295" s="32">
        <f>VLOOKUP(C295,Prices!A:C,3,0)</f>
        <v>35</v>
      </c>
      <c r="H295" s="32">
        <f t="shared" si="12"/>
        <v>1435</v>
      </c>
      <c r="I295" s="32">
        <f t="shared" si="13"/>
        <v>287</v>
      </c>
      <c r="J295" s="32">
        <f t="shared" si="14"/>
        <v>1722</v>
      </c>
    </row>
    <row r="296" spans="1:10" x14ac:dyDescent="0.25">
      <c r="A296" s="32" t="s">
        <v>78</v>
      </c>
      <c r="B296" s="32" t="s">
        <v>66</v>
      </c>
      <c r="C296" s="37" t="s">
        <v>67</v>
      </c>
      <c r="D296" s="37">
        <v>47</v>
      </c>
      <c r="E296" s="32" t="s">
        <v>57</v>
      </c>
      <c r="F296" s="37">
        <v>100913</v>
      </c>
      <c r="G296" s="32">
        <f>VLOOKUP(C296,Prices!A:C,3,0)</f>
        <v>35</v>
      </c>
      <c r="H296" s="32">
        <f t="shared" si="12"/>
        <v>1645</v>
      </c>
      <c r="I296" s="32">
        <f t="shared" si="13"/>
        <v>329</v>
      </c>
      <c r="J296" s="32">
        <f t="shared" si="14"/>
        <v>1974</v>
      </c>
    </row>
    <row r="297" spans="1:10" x14ac:dyDescent="0.25">
      <c r="A297" s="32" t="s">
        <v>78</v>
      </c>
      <c r="B297" s="32" t="s">
        <v>68</v>
      </c>
      <c r="C297" s="37" t="s">
        <v>69</v>
      </c>
      <c r="D297" s="37">
        <v>30</v>
      </c>
      <c r="E297" s="32" t="s">
        <v>57</v>
      </c>
      <c r="F297" s="37">
        <v>100914</v>
      </c>
      <c r="G297" s="32">
        <f>VLOOKUP(C297,Prices!A:C,3,0)</f>
        <v>18</v>
      </c>
      <c r="H297" s="32">
        <f t="shared" si="12"/>
        <v>540</v>
      </c>
      <c r="I297" s="32">
        <f t="shared" si="13"/>
        <v>108</v>
      </c>
      <c r="J297" s="32">
        <f t="shared" si="14"/>
        <v>648</v>
      </c>
    </row>
    <row r="298" spans="1:10" x14ac:dyDescent="0.25">
      <c r="A298" s="32" t="s">
        <v>78</v>
      </c>
      <c r="B298" s="32" t="s">
        <v>68</v>
      </c>
      <c r="C298" s="37" t="s">
        <v>69</v>
      </c>
      <c r="D298" s="37">
        <v>31</v>
      </c>
      <c r="E298" s="32" t="s">
        <v>58</v>
      </c>
      <c r="F298" s="37">
        <v>100915</v>
      </c>
      <c r="G298" s="32">
        <f>VLOOKUP(C298,Prices!A:C,3,0)</f>
        <v>18</v>
      </c>
      <c r="H298" s="32">
        <f t="shared" si="12"/>
        <v>558</v>
      </c>
      <c r="I298" s="32">
        <f t="shared" si="13"/>
        <v>111.60000000000001</v>
      </c>
      <c r="J298" s="32">
        <f t="shared" si="14"/>
        <v>669.6</v>
      </c>
    </row>
    <row r="299" spans="1:10" x14ac:dyDescent="0.25">
      <c r="A299" s="32" t="s">
        <v>78</v>
      </c>
      <c r="B299" s="32" t="s">
        <v>68</v>
      </c>
      <c r="C299" s="37" t="s">
        <v>69</v>
      </c>
      <c r="D299" s="37">
        <v>11</v>
      </c>
      <c r="E299" s="32" t="s">
        <v>59</v>
      </c>
      <c r="F299" s="37">
        <v>100916</v>
      </c>
      <c r="G299" s="32">
        <f>VLOOKUP(C299,Prices!A:C,3,0)</f>
        <v>18</v>
      </c>
      <c r="H299" s="32">
        <f t="shared" si="12"/>
        <v>198</v>
      </c>
      <c r="I299" s="32">
        <f t="shared" si="13"/>
        <v>39.6</v>
      </c>
      <c r="J299" s="32">
        <f t="shared" si="14"/>
        <v>237.6</v>
      </c>
    </row>
    <row r="300" spans="1:10" x14ac:dyDescent="0.25">
      <c r="A300" s="32" t="s">
        <v>78</v>
      </c>
      <c r="B300" s="32" t="s">
        <v>68</v>
      </c>
      <c r="C300" s="37" t="s">
        <v>69</v>
      </c>
      <c r="D300" s="37">
        <v>13</v>
      </c>
      <c r="E300" s="32" t="s">
        <v>60</v>
      </c>
      <c r="F300" s="37">
        <v>100917</v>
      </c>
      <c r="G300" s="32">
        <f>VLOOKUP(C300,Prices!A:C,3,0)</f>
        <v>18</v>
      </c>
      <c r="H300" s="32">
        <f t="shared" si="12"/>
        <v>234</v>
      </c>
      <c r="I300" s="32">
        <f t="shared" si="13"/>
        <v>46.800000000000004</v>
      </c>
      <c r="J300" s="32">
        <f t="shared" si="14"/>
        <v>280.8</v>
      </c>
    </row>
    <row r="301" spans="1:10" x14ac:dyDescent="0.25">
      <c r="A301" s="32" t="s">
        <v>78</v>
      </c>
      <c r="B301" s="32" t="s">
        <v>68</v>
      </c>
      <c r="C301" s="37" t="s">
        <v>69</v>
      </c>
      <c r="D301" s="37">
        <v>16</v>
      </c>
      <c r="E301" s="32" t="s">
        <v>58</v>
      </c>
      <c r="F301" s="37">
        <v>100918</v>
      </c>
      <c r="G301" s="32">
        <f>VLOOKUP(C301,Prices!A:C,3,0)</f>
        <v>18</v>
      </c>
      <c r="H301" s="32">
        <f t="shared" si="12"/>
        <v>288</v>
      </c>
      <c r="I301" s="32">
        <f t="shared" si="13"/>
        <v>57.6</v>
      </c>
      <c r="J301" s="32">
        <f t="shared" si="14"/>
        <v>345.6</v>
      </c>
    </row>
    <row r="302" spans="1:10" x14ac:dyDescent="0.25">
      <c r="A302" s="32" t="s">
        <v>78</v>
      </c>
      <c r="B302" s="32" t="s">
        <v>68</v>
      </c>
      <c r="C302" s="37" t="s">
        <v>69</v>
      </c>
      <c r="D302" s="37">
        <v>48</v>
      </c>
      <c r="E302" s="32" t="s">
        <v>61</v>
      </c>
      <c r="F302" s="37">
        <v>100919</v>
      </c>
      <c r="G302" s="32">
        <f>VLOOKUP(C302,Prices!A:C,3,0)</f>
        <v>18</v>
      </c>
      <c r="H302" s="32">
        <f t="shared" si="12"/>
        <v>864</v>
      </c>
      <c r="I302" s="32">
        <f t="shared" si="13"/>
        <v>172.8</v>
      </c>
      <c r="J302" s="32">
        <f t="shared" si="14"/>
        <v>1036.8</v>
      </c>
    </row>
    <row r="303" spans="1:10" x14ac:dyDescent="0.25">
      <c r="A303" s="32" t="s">
        <v>78</v>
      </c>
      <c r="B303" s="32" t="s">
        <v>68</v>
      </c>
      <c r="C303" s="37" t="s">
        <v>69</v>
      </c>
      <c r="D303" s="37">
        <v>7</v>
      </c>
      <c r="E303" s="32" t="s">
        <v>60</v>
      </c>
      <c r="F303" s="37">
        <v>100920</v>
      </c>
      <c r="G303" s="32">
        <f>VLOOKUP(C303,Prices!A:C,3,0)</f>
        <v>18</v>
      </c>
      <c r="H303" s="32">
        <f t="shared" si="12"/>
        <v>126</v>
      </c>
      <c r="I303" s="32">
        <f t="shared" si="13"/>
        <v>25.200000000000003</v>
      </c>
      <c r="J303" s="32">
        <f t="shared" si="14"/>
        <v>151.19999999999999</v>
      </c>
    </row>
    <row r="304" spans="1:10" x14ac:dyDescent="0.25">
      <c r="A304" s="32" t="s">
        <v>78</v>
      </c>
      <c r="B304" s="32" t="s">
        <v>68</v>
      </c>
      <c r="C304" s="37" t="s">
        <v>69</v>
      </c>
      <c r="D304" s="37">
        <v>10</v>
      </c>
      <c r="E304" s="32" t="s">
        <v>57</v>
      </c>
      <c r="F304" s="37">
        <v>100921</v>
      </c>
      <c r="G304" s="32">
        <f>VLOOKUP(C304,Prices!A:C,3,0)</f>
        <v>18</v>
      </c>
      <c r="H304" s="32">
        <f t="shared" si="12"/>
        <v>180</v>
      </c>
      <c r="I304" s="32">
        <f t="shared" si="13"/>
        <v>36</v>
      </c>
      <c r="J304" s="32">
        <f t="shared" si="14"/>
        <v>216</v>
      </c>
    </row>
    <row r="305" spans="1:10" x14ac:dyDescent="0.25">
      <c r="A305" s="32" t="s">
        <v>78</v>
      </c>
      <c r="B305" s="32" t="s">
        <v>70</v>
      </c>
      <c r="C305" s="37" t="s">
        <v>71</v>
      </c>
      <c r="D305" s="37">
        <v>5</v>
      </c>
      <c r="E305" s="32" t="s">
        <v>57</v>
      </c>
      <c r="F305" s="37">
        <v>100922</v>
      </c>
      <c r="G305" s="32">
        <f>VLOOKUP(C305,Prices!A:C,3,0)</f>
        <v>22</v>
      </c>
      <c r="H305" s="32">
        <f t="shared" si="12"/>
        <v>110</v>
      </c>
      <c r="I305" s="32">
        <f t="shared" si="13"/>
        <v>22</v>
      </c>
      <c r="J305" s="32">
        <f t="shared" si="14"/>
        <v>132</v>
      </c>
    </row>
    <row r="306" spans="1:10" x14ac:dyDescent="0.25">
      <c r="A306" s="32" t="s">
        <v>78</v>
      </c>
      <c r="B306" s="32" t="s">
        <v>70</v>
      </c>
      <c r="C306" s="37" t="s">
        <v>71</v>
      </c>
      <c r="D306" s="37">
        <v>16</v>
      </c>
      <c r="E306" s="32" t="s">
        <v>58</v>
      </c>
      <c r="F306" s="37">
        <v>100923</v>
      </c>
      <c r="G306" s="32">
        <f>VLOOKUP(C306,Prices!A:C,3,0)</f>
        <v>22</v>
      </c>
      <c r="H306" s="32">
        <f t="shared" si="12"/>
        <v>352</v>
      </c>
      <c r="I306" s="32">
        <f t="shared" si="13"/>
        <v>70.400000000000006</v>
      </c>
      <c r="J306" s="32">
        <f t="shared" si="14"/>
        <v>422.4</v>
      </c>
    </row>
    <row r="307" spans="1:10" x14ac:dyDescent="0.25">
      <c r="A307" s="32" t="s">
        <v>78</v>
      </c>
      <c r="B307" s="32" t="s">
        <v>70</v>
      </c>
      <c r="C307" s="37" t="s">
        <v>71</v>
      </c>
      <c r="D307" s="37">
        <v>46</v>
      </c>
      <c r="E307" s="32" t="s">
        <v>59</v>
      </c>
      <c r="F307" s="37">
        <v>100924</v>
      </c>
      <c r="G307" s="32">
        <f>VLOOKUP(C307,Prices!A:C,3,0)</f>
        <v>22</v>
      </c>
      <c r="H307" s="32">
        <f t="shared" si="12"/>
        <v>1012</v>
      </c>
      <c r="I307" s="32">
        <f t="shared" si="13"/>
        <v>202.4</v>
      </c>
      <c r="J307" s="32">
        <f t="shared" si="14"/>
        <v>1214.4000000000001</v>
      </c>
    </row>
    <row r="308" spans="1:10" x14ac:dyDescent="0.25">
      <c r="A308" s="32" t="s">
        <v>78</v>
      </c>
      <c r="B308" s="32" t="s">
        <v>70</v>
      </c>
      <c r="C308" s="37" t="s">
        <v>71</v>
      </c>
      <c r="D308" s="37">
        <v>8</v>
      </c>
      <c r="E308" s="32" t="s">
        <v>60</v>
      </c>
      <c r="F308" s="37">
        <v>100925</v>
      </c>
      <c r="G308" s="32">
        <f>VLOOKUP(C308,Prices!A:C,3,0)</f>
        <v>22</v>
      </c>
      <c r="H308" s="32">
        <f t="shared" si="12"/>
        <v>176</v>
      </c>
      <c r="I308" s="32">
        <f t="shared" si="13"/>
        <v>35.200000000000003</v>
      </c>
      <c r="J308" s="32">
        <f t="shared" si="14"/>
        <v>211.2</v>
      </c>
    </row>
    <row r="309" spans="1:10" x14ac:dyDescent="0.25">
      <c r="A309" s="32" t="s">
        <v>78</v>
      </c>
      <c r="B309" s="32" t="s">
        <v>70</v>
      </c>
      <c r="C309" s="37" t="s">
        <v>71</v>
      </c>
      <c r="D309" s="37">
        <v>26</v>
      </c>
      <c r="E309" s="32" t="s">
        <v>58</v>
      </c>
      <c r="F309" s="37">
        <v>100926</v>
      </c>
      <c r="G309" s="32">
        <f>VLOOKUP(C309,Prices!A:C,3,0)</f>
        <v>22</v>
      </c>
      <c r="H309" s="32">
        <f t="shared" si="12"/>
        <v>572</v>
      </c>
      <c r="I309" s="32">
        <f t="shared" si="13"/>
        <v>114.4</v>
      </c>
      <c r="J309" s="32">
        <f t="shared" si="14"/>
        <v>686.4</v>
      </c>
    </row>
    <row r="310" spans="1:10" x14ac:dyDescent="0.25">
      <c r="A310" s="32" t="s">
        <v>78</v>
      </c>
      <c r="B310" s="32" t="s">
        <v>70</v>
      </c>
      <c r="C310" s="37" t="s">
        <v>71</v>
      </c>
      <c r="D310" s="37">
        <v>13</v>
      </c>
      <c r="E310" s="32" t="s">
        <v>61</v>
      </c>
      <c r="F310" s="37">
        <v>100927</v>
      </c>
      <c r="G310" s="32">
        <f>VLOOKUP(C310,Prices!A:C,3,0)</f>
        <v>22</v>
      </c>
      <c r="H310" s="32">
        <f t="shared" si="12"/>
        <v>286</v>
      </c>
      <c r="I310" s="32">
        <f t="shared" si="13"/>
        <v>57.2</v>
      </c>
      <c r="J310" s="32">
        <f t="shared" si="14"/>
        <v>343.2</v>
      </c>
    </row>
    <row r="311" spans="1:10" x14ac:dyDescent="0.25">
      <c r="A311" s="32" t="s">
        <v>78</v>
      </c>
      <c r="B311" s="32" t="s">
        <v>70</v>
      </c>
      <c r="C311" s="37" t="s">
        <v>71</v>
      </c>
      <c r="D311" s="37">
        <v>23</v>
      </c>
      <c r="E311" s="32" t="s">
        <v>60</v>
      </c>
      <c r="F311" s="37">
        <v>100928</v>
      </c>
      <c r="G311" s="32">
        <f>VLOOKUP(C311,Prices!A:C,3,0)</f>
        <v>22</v>
      </c>
      <c r="H311" s="32">
        <f t="shared" si="12"/>
        <v>506</v>
      </c>
      <c r="I311" s="32">
        <f t="shared" si="13"/>
        <v>101.2</v>
      </c>
      <c r="J311" s="32">
        <f t="shared" si="14"/>
        <v>607.20000000000005</v>
      </c>
    </row>
    <row r="312" spans="1:10" x14ac:dyDescent="0.25">
      <c r="A312" s="32" t="s">
        <v>78</v>
      </c>
      <c r="B312" s="32" t="s">
        <v>70</v>
      </c>
      <c r="C312" s="37" t="s">
        <v>71</v>
      </c>
      <c r="D312" s="37">
        <v>34</v>
      </c>
      <c r="E312" s="32" t="s">
        <v>57</v>
      </c>
      <c r="F312" s="37">
        <v>100929</v>
      </c>
      <c r="G312" s="32">
        <f>VLOOKUP(C312,Prices!A:C,3,0)</f>
        <v>22</v>
      </c>
      <c r="H312" s="32">
        <f t="shared" si="12"/>
        <v>748</v>
      </c>
      <c r="I312" s="32">
        <f t="shared" si="13"/>
        <v>149.6</v>
      </c>
      <c r="J312" s="32">
        <f t="shared" si="14"/>
        <v>897.6</v>
      </c>
    </row>
    <row r="313" spans="1:10" x14ac:dyDescent="0.25">
      <c r="A313" s="32" t="s">
        <v>78</v>
      </c>
      <c r="B313" s="32" t="s">
        <v>72</v>
      </c>
      <c r="C313" s="37" t="s">
        <v>73</v>
      </c>
      <c r="D313" s="37">
        <v>34</v>
      </c>
      <c r="E313" s="32" t="s">
        <v>57</v>
      </c>
      <c r="F313" s="37">
        <v>100930</v>
      </c>
      <c r="G313" s="32">
        <f>VLOOKUP(C313,Prices!A:C,3,0)</f>
        <v>26</v>
      </c>
      <c r="H313" s="32">
        <f t="shared" si="12"/>
        <v>884</v>
      </c>
      <c r="I313" s="32">
        <f t="shared" si="13"/>
        <v>176.8</v>
      </c>
      <c r="J313" s="32">
        <f t="shared" si="14"/>
        <v>1060.8</v>
      </c>
    </row>
    <row r="314" spans="1:10" x14ac:dyDescent="0.25">
      <c r="A314" s="32" t="s">
        <v>78</v>
      </c>
      <c r="B314" s="32" t="s">
        <v>72</v>
      </c>
      <c r="C314" s="37" t="s">
        <v>73</v>
      </c>
      <c r="D314" s="37">
        <v>48</v>
      </c>
      <c r="E314" s="32" t="s">
        <v>58</v>
      </c>
      <c r="F314" s="37">
        <v>100931</v>
      </c>
      <c r="G314" s="32">
        <f>VLOOKUP(C314,Prices!A:C,3,0)</f>
        <v>26</v>
      </c>
      <c r="H314" s="32">
        <f t="shared" si="12"/>
        <v>1248</v>
      </c>
      <c r="I314" s="32">
        <f t="shared" si="13"/>
        <v>249.60000000000002</v>
      </c>
      <c r="J314" s="32">
        <f t="shared" si="14"/>
        <v>1497.6</v>
      </c>
    </row>
    <row r="315" spans="1:10" x14ac:dyDescent="0.25">
      <c r="A315" s="32" t="s">
        <v>78</v>
      </c>
      <c r="B315" s="32" t="s">
        <v>72</v>
      </c>
      <c r="C315" s="37" t="s">
        <v>73</v>
      </c>
      <c r="D315" s="37">
        <v>41</v>
      </c>
      <c r="E315" s="32" t="s">
        <v>59</v>
      </c>
      <c r="F315" s="37">
        <v>100932</v>
      </c>
      <c r="G315" s="32">
        <f>VLOOKUP(C315,Prices!A:C,3,0)</f>
        <v>26</v>
      </c>
      <c r="H315" s="32">
        <f t="shared" si="12"/>
        <v>1066</v>
      </c>
      <c r="I315" s="32">
        <f t="shared" si="13"/>
        <v>213.20000000000002</v>
      </c>
      <c r="J315" s="32">
        <f t="shared" si="14"/>
        <v>1279.2</v>
      </c>
    </row>
    <row r="316" spans="1:10" x14ac:dyDescent="0.25">
      <c r="A316" s="32" t="s">
        <v>78</v>
      </c>
      <c r="B316" s="32" t="s">
        <v>72</v>
      </c>
      <c r="C316" s="37" t="s">
        <v>73</v>
      </c>
      <c r="D316" s="37">
        <v>12</v>
      </c>
      <c r="E316" s="32" t="s">
        <v>60</v>
      </c>
      <c r="F316" s="37">
        <v>100933</v>
      </c>
      <c r="G316" s="32">
        <f>VLOOKUP(C316,Prices!A:C,3,0)</f>
        <v>26</v>
      </c>
      <c r="H316" s="32">
        <f t="shared" si="12"/>
        <v>312</v>
      </c>
      <c r="I316" s="32">
        <f t="shared" si="13"/>
        <v>62.400000000000006</v>
      </c>
      <c r="J316" s="32">
        <f t="shared" si="14"/>
        <v>374.4</v>
      </c>
    </row>
    <row r="317" spans="1:10" x14ac:dyDescent="0.25">
      <c r="A317" s="32" t="s">
        <v>78</v>
      </c>
      <c r="B317" s="32" t="s">
        <v>72</v>
      </c>
      <c r="C317" s="37" t="s">
        <v>73</v>
      </c>
      <c r="D317" s="37">
        <v>43</v>
      </c>
      <c r="E317" s="32" t="s">
        <v>58</v>
      </c>
      <c r="F317" s="37">
        <v>100934</v>
      </c>
      <c r="G317" s="32">
        <f>VLOOKUP(C317,Prices!A:C,3,0)</f>
        <v>26</v>
      </c>
      <c r="H317" s="32">
        <f t="shared" si="12"/>
        <v>1118</v>
      </c>
      <c r="I317" s="32">
        <f t="shared" si="13"/>
        <v>223.60000000000002</v>
      </c>
      <c r="J317" s="32">
        <f t="shared" si="14"/>
        <v>1341.6</v>
      </c>
    </row>
    <row r="318" spans="1:10" x14ac:dyDescent="0.25">
      <c r="A318" s="32" t="s">
        <v>78</v>
      </c>
      <c r="B318" s="32" t="s">
        <v>72</v>
      </c>
      <c r="C318" s="37" t="s">
        <v>73</v>
      </c>
      <c r="D318" s="37">
        <v>24</v>
      </c>
      <c r="E318" s="32" t="s">
        <v>61</v>
      </c>
      <c r="F318" s="37">
        <v>100935</v>
      </c>
      <c r="G318" s="32">
        <f>VLOOKUP(C318,Prices!A:C,3,0)</f>
        <v>26</v>
      </c>
      <c r="H318" s="32">
        <f t="shared" si="12"/>
        <v>624</v>
      </c>
      <c r="I318" s="32">
        <f t="shared" si="13"/>
        <v>124.80000000000001</v>
      </c>
      <c r="J318" s="32">
        <f t="shared" si="14"/>
        <v>748.8</v>
      </c>
    </row>
    <row r="319" spans="1:10" x14ac:dyDescent="0.25">
      <c r="A319" s="32" t="s">
        <v>78</v>
      </c>
      <c r="B319" s="32" t="s">
        <v>72</v>
      </c>
      <c r="C319" s="37" t="s">
        <v>73</v>
      </c>
      <c r="D319" s="37">
        <v>17</v>
      </c>
      <c r="E319" s="32" t="s">
        <v>60</v>
      </c>
      <c r="F319" s="37">
        <v>100936</v>
      </c>
      <c r="G319" s="32">
        <f>VLOOKUP(C319,Prices!A:C,3,0)</f>
        <v>26</v>
      </c>
      <c r="H319" s="32">
        <f t="shared" si="12"/>
        <v>442</v>
      </c>
      <c r="I319" s="32">
        <f t="shared" si="13"/>
        <v>88.4</v>
      </c>
      <c r="J319" s="32">
        <f t="shared" si="14"/>
        <v>530.4</v>
      </c>
    </row>
    <row r="320" spans="1:10" x14ac:dyDescent="0.25">
      <c r="A320" s="32" t="s">
        <v>78</v>
      </c>
      <c r="B320" s="32" t="s">
        <v>72</v>
      </c>
      <c r="C320" s="37" t="s">
        <v>73</v>
      </c>
      <c r="D320" s="37">
        <v>9</v>
      </c>
      <c r="E320" s="32" t="s">
        <v>57</v>
      </c>
      <c r="F320" s="37">
        <v>100937</v>
      </c>
      <c r="G320" s="32">
        <f>VLOOKUP(C320,Prices!A:C,3,0)</f>
        <v>26</v>
      </c>
      <c r="H320" s="32">
        <f t="shared" si="12"/>
        <v>234</v>
      </c>
      <c r="I320" s="32">
        <f t="shared" si="13"/>
        <v>46.800000000000004</v>
      </c>
      <c r="J320" s="32">
        <f t="shared" si="14"/>
        <v>280.8</v>
      </c>
    </row>
    <row r="321" spans="1:10" x14ac:dyDescent="0.25">
      <c r="A321" s="32" t="s">
        <v>78</v>
      </c>
      <c r="B321" s="32" t="s">
        <v>74</v>
      </c>
      <c r="C321" s="37" t="s">
        <v>75</v>
      </c>
      <c r="D321" s="37">
        <v>14</v>
      </c>
      <c r="E321" s="32" t="s">
        <v>57</v>
      </c>
      <c r="F321" s="37">
        <v>100938</v>
      </c>
      <c r="G321" s="32">
        <f>VLOOKUP(C321,Prices!A:C,3,0)</f>
        <v>31</v>
      </c>
      <c r="H321" s="32">
        <f t="shared" si="12"/>
        <v>434</v>
      </c>
      <c r="I321" s="32">
        <f t="shared" si="13"/>
        <v>86.800000000000011</v>
      </c>
      <c r="J321" s="32">
        <f t="shared" si="14"/>
        <v>520.79999999999995</v>
      </c>
    </row>
    <row r="322" spans="1:10" x14ac:dyDescent="0.25">
      <c r="A322" s="32" t="s">
        <v>78</v>
      </c>
      <c r="B322" s="32" t="s">
        <v>74</v>
      </c>
      <c r="C322" s="37" t="s">
        <v>75</v>
      </c>
      <c r="D322" s="37">
        <v>21</v>
      </c>
      <c r="E322" s="32" t="s">
        <v>58</v>
      </c>
      <c r="F322" s="37">
        <v>100939</v>
      </c>
      <c r="G322" s="32">
        <f>VLOOKUP(C322,Prices!A:C,3,0)</f>
        <v>31</v>
      </c>
      <c r="H322" s="32">
        <f t="shared" si="12"/>
        <v>651</v>
      </c>
      <c r="I322" s="32">
        <f t="shared" si="13"/>
        <v>130.20000000000002</v>
      </c>
      <c r="J322" s="32">
        <f t="shared" si="14"/>
        <v>781.2</v>
      </c>
    </row>
    <row r="323" spans="1:10" x14ac:dyDescent="0.25">
      <c r="A323" s="32" t="s">
        <v>78</v>
      </c>
      <c r="B323" s="32" t="s">
        <v>74</v>
      </c>
      <c r="C323" s="37" t="s">
        <v>75</v>
      </c>
      <c r="D323" s="37">
        <v>13</v>
      </c>
      <c r="E323" s="32" t="s">
        <v>59</v>
      </c>
      <c r="F323" s="37">
        <v>100940</v>
      </c>
      <c r="G323" s="32">
        <f>VLOOKUP(C323,Prices!A:C,3,0)</f>
        <v>31</v>
      </c>
      <c r="H323" s="32">
        <f t="shared" si="12"/>
        <v>403</v>
      </c>
      <c r="I323" s="32">
        <f t="shared" si="13"/>
        <v>80.600000000000009</v>
      </c>
      <c r="J323" s="32">
        <f t="shared" si="14"/>
        <v>483.6</v>
      </c>
    </row>
    <row r="324" spans="1:10" x14ac:dyDescent="0.25">
      <c r="A324" s="32" t="s">
        <v>78</v>
      </c>
      <c r="B324" s="32" t="s">
        <v>74</v>
      </c>
      <c r="C324" s="37" t="s">
        <v>75</v>
      </c>
      <c r="D324" s="37">
        <v>39</v>
      </c>
      <c r="E324" s="32" t="s">
        <v>60</v>
      </c>
      <c r="F324" s="37">
        <v>100941</v>
      </c>
      <c r="G324" s="32">
        <f>VLOOKUP(C324,Prices!A:C,3,0)</f>
        <v>31</v>
      </c>
      <c r="H324" s="32">
        <f t="shared" si="12"/>
        <v>1209</v>
      </c>
      <c r="I324" s="32">
        <f t="shared" si="13"/>
        <v>241.8</v>
      </c>
      <c r="J324" s="32">
        <f t="shared" si="14"/>
        <v>1450.8</v>
      </c>
    </row>
    <row r="325" spans="1:10" x14ac:dyDescent="0.25">
      <c r="A325" s="32" t="s">
        <v>78</v>
      </c>
      <c r="B325" s="32" t="s">
        <v>74</v>
      </c>
      <c r="C325" s="37" t="s">
        <v>75</v>
      </c>
      <c r="D325" s="37">
        <v>13</v>
      </c>
      <c r="E325" s="32" t="s">
        <v>58</v>
      </c>
      <c r="F325" s="37">
        <v>100942</v>
      </c>
      <c r="G325" s="32">
        <f>VLOOKUP(C325,Prices!A:C,3,0)</f>
        <v>31</v>
      </c>
      <c r="H325" s="32">
        <f t="shared" si="12"/>
        <v>403</v>
      </c>
      <c r="I325" s="32">
        <f t="shared" si="13"/>
        <v>80.600000000000009</v>
      </c>
      <c r="J325" s="32">
        <f t="shared" si="14"/>
        <v>483.6</v>
      </c>
    </row>
    <row r="326" spans="1:10" x14ac:dyDescent="0.25">
      <c r="A326" s="32" t="s">
        <v>78</v>
      </c>
      <c r="B326" s="32" t="s">
        <v>74</v>
      </c>
      <c r="C326" s="37" t="s">
        <v>75</v>
      </c>
      <c r="D326" s="37">
        <v>46</v>
      </c>
      <c r="E326" s="32" t="s">
        <v>61</v>
      </c>
      <c r="F326" s="37">
        <v>100943</v>
      </c>
      <c r="G326" s="32">
        <f>VLOOKUP(C326,Prices!A:C,3,0)</f>
        <v>31</v>
      </c>
      <c r="H326" s="32">
        <f t="shared" si="12"/>
        <v>1426</v>
      </c>
      <c r="I326" s="32">
        <f t="shared" si="13"/>
        <v>285.2</v>
      </c>
      <c r="J326" s="32">
        <f t="shared" si="14"/>
        <v>1711.2</v>
      </c>
    </row>
    <row r="327" spans="1:10" x14ac:dyDescent="0.25">
      <c r="A327" s="32" t="s">
        <v>78</v>
      </c>
      <c r="B327" s="32" t="s">
        <v>74</v>
      </c>
      <c r="C327" s="37" t="s">
        <v>75</v>
      </c>
      <c r="D327" s="37">
        <v>33</v>
      </c>
      <c r="E327" s="32" t="s">
        <v>60</v>
      </c>
      <c r="F327" s="37">
        <v>100944</v>
      </c>
      <c r="G327" s="32">
        <f>VLOOKUP(C327,Prices!A:C,3,0)</f>
        <v>31</v>
      </c>
      <c r="H327" s="32">
        <f t="shared" si="12"/>
        <v>1023</v>
      </c>
      <c r="I327" s="32">
        <f t="shared" si="13"/>
        <v>204.60000000000002</v>
      </c>
      <c r="J327" s="32">
        <f t="shared" si="14"/>
        <v>1227.5999999999999</v>
      </c>
    </row>
    <row r="328" spans="1:10" x14ac:dyDescent="0.25">
      <c r="A328" s="32" t="s">
        <v>78</v>
      </c>
      <c r="B328" s="32" t="s">
        <v>74</v>
      </c>
      <c r="C328" s="37" t="s">
        <v>75</v>
      </c>
      <c r="D328" s="37">
        <v>32</v>
      </c>
      <c r="E328" s="32" t="s">
        <v>57</v>
      </c>
      <c r="F328" s="37">
        <v>100945</v>
      </c>
      <c r="G328" s="32">
        <f>VLOOKUP(C328,Prices!A:C,3,0)</f>
        <v>31</v>
      </c>
      <c r="H328" s="32">
        <f t="shared" ref="H328:H391" si="15">D328*G328</f>
        <v>992</v>
      </c>
      <c r="I328" s="32">
        <f t="shared" ref="I328:I391" si="16">H328*$I$2</f>
        <v>198.4</v>
      </c>
      <c r="J328" s="32">
        <f t="shared" ref="J328:J391" si="17">H328+I328</f>
        <v>1190.4000000000001</v>
      </c>
    </row>
    <row r="329" spans="1:10" x14ac:dyDescent="0.25">
      <c r="A329" s="32" t="s">
        <v>78</v>
      </c>
      <c r="B329" s="32" t="s">
        <v>55</v>
      </c>
      <c r="C329" s="37" t="s">
        <v>56</v>
      </c>
      <c r="D329" s="37">
        <v>27</v>
      </c>
      <c r="E329" s="32" t="s">
        <v>57</v>
      </c>
      <c r="F329" s="37">
        <v>100946</v>
      </c>
      <c r="G329" s="32">
        <f>VLOOKUP(C329,Prices!A:C,3,0)</f>
        <v>25</v>
      </c>
      <c r="H329" s="32">
        <f t="shared" si="15"/>
        <v>675</v>
      </c>
      <c r="I329" s="32">
        <f t="shared" si="16"/>
        <v>135</v>
      </c>
      <c r="J329" s="32">
        <f t="shared" si="17"/>
        <v>810</v>
      </c>
    </row>
    <row r="330" spans="1:10" x14ac:dyDescent="0.25">
      <c r="A330" s="32" t="s">
        <v>78</v>
      </c>
      <c r="B330" s="32" t="s">
        <v>55</v>
      </c>
      <c r="C330" s="37" t="s">
        <v>56</v>
      </c>
      <c r="D330" s="37">
        <v>48</v>
      </c>
      <c r="E330" s="32" t="s">
        <v>58</v>
      </c>
      <c r="F330" s="37">
        <v>100947</v>
      </c>
      <c r="G330" s="32">
        <f>VLOOKUP(C330,Prices!A:C,3,0)</f>
        <v>25</v>
      </c>
      <c r="H330" s="32">
        <f t="shared" si="15"/>
        <v>1200</v>
      </c>
      <c r="I330" s="32">
        <f t="shared" si="16"/>
        <v>240</v>
      </c>
      <c r="J330" s="32">
        <f t="shared" si="17"/>
        <v>1440</v>
      </c>
    </row>
    <row r="331" spans="1:10" x14ac:dyDescent="0.25">
      <c r="A331" s="32" t="s">
        <v>78</v>
      </c>
      <c r="B331" s="32" t="s">
        <v>55</v>
      </c>
      <c r="C331" s="37" t="s">
        <v>56</v>
      </c>
      <c r="D331" s="37">
        <v>48</v>
      </c>
      <c r="E331" s="32" t="s">
        <v>59</v>
      </c>
      <c r="F331" s="37">
        <v>100948</v>
      </c>
      <c r="G331" s="32">
        <f>VLOOKUP(C331,Prices!A:C,3,0)</f>
        <v>25</v>
      </c>
      <c r="H331" s="32">
        <f t="shared" si="15"/>
        <v>1200</v>
      </c>
      <c r="I331" s="32">
        <f t="shared" si="16"/>
        <v>240</v>
      </c>
      <c r="J331" s="32">
        <f t="shared" si="17"/>
        <v>1440</v>
      </c>
    </row>
    <row r="332" spans="1:10" x14ac:dyDescent="0.25">
      <c r="A332" s="32" t="s">
        <v>78</v>
      </c>
      <c r="B332" s="32" t="s">
        <v>55</v>
      </c>
      <c r="C332" s="37" t="s">
        <v>56</v>
      </c>
      <c r="D332" s="37">
        <v>39</v>
      </c>
      <c r="E332" s="32" t="s">
        <v>60</v>
      </c>
      <c r="F332" s="37">
        <v>100949</v>
      </c>
      <c r="G332" s="32">
        <f>VLOOKUP(C332,Prices!A:C,3,0)</f>
        <v>25</v>
      </c>
      <c r="H332" s="32">
        <f t="shared" si="15"/>
        <v>975</v>
      </c>
      <c r="I332" s="32">
        <f t="shared" si="16"/>
        <v>195</v>
      </c>
      <c r="J332" s="32">
        <f t="shared" si="17"/>
        <v>1170</v>
      </c>
    </row>
    <row r="333" spans="1:10" x14ac:dyDescent="0.25">
      <c r="A333" s="32" t="s">
        <v>78</v>
      </c>
      <c r="B333" s="32" t="s">
        <v>55</v>
      </c>
      <c r="C333" s="37" t="s">
        <v>56</v>
      </c>
      <c r="D333" s="37">
        <v>36</v>
      </c>
      <c r="E333" s="32" t="s">
        <v>58</v>
      </c>
      <c r="F333" s="37">
        <v>100950</v>
      </c>
      <c r="G333" s="32">
        <f>VLOOKUP(C333,Prices!A:C,3,0)</f>
        <v>25</v>
      </c>
      <c r="H333" s="32">
        <f t="shared" si="15"/>
        <v>900</v>
      </c>
      <c r="I333" s="32">
        <f t="shared" si="16"/>
        <v>180</v>
      </c>
      <c r="J333" s="32">
        <f t="shared" si="17"/>
        <v>1080</v>
      </c>
    </row>
    <row r="334" spans="1:10" x14ac:dyDescent="0.25">
      <c r="A334" s="32" t="s">
        <v>78</v>
      </c>
      <c r="B334" s="32" t="s">
        <v>55</v>
      </c>
      <c r="C334" s="37" t="s">
        <v>56</v>
      </c>
      <c r="D334" s="37">
        <v>36</v>
      </c>
      <c r="E334" s="32" t="s">
        <v>61</v>
      </c>
      <c r="F334" s="37">
        <v>100951</v>
      </c>
      <c r="G334" s="32">
        <f>VLOOKUP(C334,Prices!A:C,3,0)</f>
        <v>25</v>
      </c>
      <c r="H334" s="32">
        <f t="shared" si="15"/>
        <v>900</v>
      </c>
      <c r="I334" s="32">
        <f t="shared" si="16"/>
        <v>180</v>
      </c>
      <c r="J334" s="32">
        <f t="shared" si="17"/>
        <v>1080</v>
      </c>
    </row>
    <row r="335" spans="1:10" x14ac:dyDescent="0.25">
      <c r="A335" s="32" t="s">
        <v>78</v>
      </c>
      <c r="B335" s="32" t="s">
        <v>55</v>
      </c>
      <c r="C335" s="37" t="s">
        <v>56</v>
      </c>
      <c r="D335" s="37">
        <v>22</v>
      </c>
      <c r="E335" s="32" t="s">
        <v>60</v>
      </c>
      <c r="F335" s="37">
        <v>100952</v>
      </c>
      <c r="G335" s="32">
        <f>VLOOKUP(C335,Prices!A:C,3,0)</f>
        <v>25</v>
      </c>
      <c r="H335" s="32">
        <f t="shared" si="15"/>
        <v>550</v>
      </c>
      <c r="I335" s="32">
        <f t="shared" si="16"/>
        <v>110</v>
      </c>
      <c r="J335" s="32">
        <f t="shared" si="17"/>
        <v>660</v>
      </c>
    </row>
    <row r="336" spans="1:10" x14ac:dyDescent="0.25">
      <c r="A336" s="32" t="s">
        <v>78</v>
      </c>
      <c r="B336" s="32" t="s">
        <v>55</v>
      </c>
      <c r="C336" s="37" t="s">
        <v>56</v>
      </c>
      <c r="D336" s="37">
        <v>45</v>
      </c>
      <c r="E336" s="32" t="s">
        <v>57</v>
      </c>
      <c r="F336" s="37">
        <v>100953</v>
      </c>
      <c r="G336" s="32">
        <f>VLOOKUP(C336,Prices!A:C,3,0)</f>
        <v>25</v>
      </c>
      <c r="H336" s="32">
        <f t="shared" si="15"/>
        <v>1125</v>
      </c>
      <c r="I336" s="32">
        <f t="shared" si="16"/>
        <v>225</v>
      </c>
      <c r="J336" s="32">
        <f t="shared" si="17"/>
        <v>1350</v>
      </c>
    </row>
    <row r="337" spans="1:10" x14ac:dyDescent="0.25">
      <c r="A337" s="32" t="s">
        <v>78</v>
      </c>
      <c r="B337" s="32" t="s">
        <v>62</v>
      </c>
      <c r="C337" s="37" t="s">
        <v>63</v>
      </c>
      <c r="D337" s="37">
        <v>48</v>
      </c>
      <c r="E337" s="32" t="s">
        <v>57</v>
      </c>
      <c r="F337" s="37">
        <v>100954</v>
      </c>
      <c r="G337" s="32">
        <f>VLOOKUP(C337,Prices!A:C,3,0)</f>
        <v>28</v>
      </c>
      <c r="H337" s="32">
        <f t="shared" si="15"/>
        <v>1344</v>
      </c>
      <c r="I337" s="32">
        <f t="shared" si="16"/>
        <v>268.8</v>
      </c>
      <c r="J337" s="32">
        <f t="shared" si="17"/>
        <v>1612.8</v>
      </c>
    </row>
    <row r="338" spans="1:10" x14ac:dyDescent="0.25">
      <c r="A338" s="32" t="s">
        <v>78</v>
      </c>
      <c r="B338" s="32" t="s">
        <v>62</v>
      </c>
      <c r="C338" s="37" t="s">
        <v>63</v>
      </c>
      <c r="D338" s="37">
        <v>14</v>
      </c>
      <c r="E338" s="32" t="s">
        <v>58</v>
      </c>
      <c r="F338" s="37">
        <v>100955</v>
      </c>
      <c r="G338" s="32">
        <f>VLOOKUP(C338,Prices!A:C,3,0)</f>
        <v>28</v>
      </c>
      <c r="H338" s="32">
        <f t="shared" si="15"/>
        <v>392</v>
      </c>
      <c r="I338" s="32">
        <f t="shared" si="16"/>
        <v>78.400000000000006</v>
      </c>
      <c r="J338" s="32">
        <f t="shared" si="17"/>
        <v>470.4</v>
      </c>
    </row>
    <row r="339" spans="1:10" x14ac:dyDescent="0.25">
      <c r="A339" s="32" t="s">
        <v>78</v>
      </c>
      <c r="B339" s="32" t="s">
        <v>62</v>
      </c>
      <c r="C339" s="37" t="s">
        <v>63</v>
      </c>
      <c r="D339" s="37">
        <v>11</v>
      </c>
      <c r="E339" s="32" t="s">
        <v>59</v>
      </c>
      <c r="F339" s="37">
        <v>100956</v>
      </c>
      <c r="G339" s="32">
        <f>VLOOKUP(C339,Prices!A:C,3,0)</f>
        <v>28</v>
      </c>
      <c r="H339" s="32">
        <f t="shared" si="15"/>
        <v>308</v>
      </c>
      <c r="I339" s="32">
        <f t="shared" si="16"/>
        <v>61.6</v>
      </c>
      <c r="J339" s="32">
        <f t="shared" si="17"/>
        <v>369.6</v>
      </c>
    </row>
    <row r="340" spans="1:10" x14ac:dyDescent="0.25">
      <c r="A340" s="32" t="s">
        <v>78</v>
      </c>
      <c r="B340" s="32" t="s">
        <v>62</v>
      </c>
      <c r="C340" s="37" t="s">
        <v>63</v>
      </c>
      <c r="D340" s="37">
        <v>27</v>
      </c>
      <c r="E340" s="32" t="s">
        <v>60</v>
      </c>
      <c r="F340" s="37">
        <v>100957</v>
      </c>
      <c r="G340" s="32">
        <f>VLOOKUP(C340,Prices!A:C,3,0)</f>
        <v>28</v>
      </c>
      <c r="H340" s="32">
        <f t="shared" si="15"/>
        <v>756</v>
      </c>
      <c r="I340" s="32">
        <f t="shared" si="16"/>
        <v>151.20000000000002</v>
      </c>
      <c r="J340" s="32">
        <f t="shared" si="17"/>
        <v>907.2</v>
      </c>
    </row>
    <row r="341" spans="1:10" x14ac:dyDescent="0.25">
      <c r="A341" s="32" t="s">
        <v>78</v>
      </c>
      <c r="B341" s="32" t="s">
        <v>62</v>
      </c>
      <c r="C341" s="37" t="s">
        <v>63</v>
      </c>
      <c r="D341" s="37">
        <v>27</v>
      </c>
      <c r="E341" s="32" t="s">
        <v>58</v>
      </c>
      <c r="F341" s="37">
        <v>100958</v>
      </c>
      <c r="G341" s="32">
        <f>VLOOKUP(C341,Prices!A:C,3,0)</f>
        <v>28</v>
      </c>
      <c r="H341" s="32">
        <f t="shared" si="15"/>
        <v>756</v>
      </c>
      <c r="I341" s="32">
        <f t="shared" si="16"/>
        <v>151.20000000000002</v>
      </c>
      <c r="J341" s="32">
        <f t="shared" si="17"/>
        <v>907.2</v>
      </c>
    </row>
    <row r="342" spans="1:10" x14ac:dyDescent="0.25">
      <c r="A342" s="32" t="s">
        <v>78</v>
      </c>
      <c r="B342" s="32" t="s">
        <v>62</v>
      </c>
      <c r="C342" s="37" t="s">
        <v>63</v>
      </c>
      <c r="D342" s="37">
        <v>21</v>
      </c>
      <c r="E342" s="32" t="s">
        <v>61</v>
      </c>
      <c r="F342" s="37">
        <v>100959</v>
      </c>
      <c r="G342" s="32">
        <f>VLOOKUP(C342,Prices!A:C,3,0)</f>
        <v>28</v>
      </c>
      <c r="H342" s="32">
        <f t="shared" si="15"/>
        <v>588</v>
      </c>
      <c r="I342" s="32">
        <f t="shared" si="16"/>
        <v>117.60000000000001</v>
      </c>
      <c r="J342" s="32">
        <f t="shared" si="17"/>
        <v>705.6</v>
      </c>
    </row>
    <row r="343" spans="1:10" x14ac:dyDescent="0.25">
      <c r="A343" s="32" t="s">
        <v>78</v>
      </c>
      <c r="B343" s="32" t="s">
        <v>62</v>
      </c>
      <c r="C343" s="37" t="s">
        <v>63</v>
      </c>
      <c r="D343" s="37">
        <v>23</v>
      </c>
      <c r="E343" s="32" t="s">
        <v>60</v>
      </c>
      <c r="F343" s="37">
        <v>100960</v>
      </c>
      <c r="G343" s="32">
        <f>VLOOKUP(C343,Prices!A:C,3,0)</f>
        <v>28</v>
      </c>
      <c r="H343" s="32">
        <f t="shared" si="15"/>
        <v>644</v>
      </c>
      <c r="I343" s="32">
        <f t="shared" si="16"/>
        <v>128.80000000000001</v>
      </c>
      <c r="J343" s="32">
        <f t="shared" si="17"/>
        <v>772.8</v>
      </c>
    </row>
    <row r="344" spans="1:10" x14ac:dyDescent="0.25">
      <c r="A344" s="32" t="s">
        <v>78</v>
      </c>
      <c r="B344" s="32" t="s">
        <v>62</v>
      </c>
      <c r="C344" s="37" t="s">
        <v>63</v>
      </c>
      <c r="D344" s="37">
        <v>40</v>
      </c>
      <c r="E344" s="32" t="s">
        <v>57</v>
      </c>
      <c r="F344" s="37">
        <v>100961</v>
      </c>
      <c r="G344" s="32">
        <f>VLOOKUP(C344,Prices!A:C,3,0)</f>
        <v>28</v>
      </c>
      <c r="H344" s="32">
        <f t="shared" si="15"/>
        <v>1120</v>
      </c>
      <c r="I344" s="32">
        <f t="shared" si="16"/>
        <v>224</v>
      </c>
      <c r="J344" s="32">
        <f t="shared" si="17"/>
        <v>1344</v>
      </c>
    </row>
    <row r="345" spans="1:10" x14ac:dyDescent="0.25">
      <c r="A345" s="32" t="s">
        <v>78</v>
      </c>
      <c r="B345" s="32" t="s">
        <v>64</v>
      </c>
      <c r="C345" s="37" t="s">
        <v>65</v>
      </c>
      <c r="D345" s="37">
        <v>24</v>
      </c>
      <c r="E345" s="32" t="s">
        <v>57</v>
      </c>
      <c r="F345" s="37">
        <v>100962</v>
      </c>
      <c r="G345" s="32">
        <f>VLOOKUP(C345,Prices!A:C,3,0)</f>
        <v>33</v>
      </c>
      <c r="H345" s="32">
        <f t="shared" si="15"/>
        <v>792</v>
      </c>
      <c r="I345" s="32">
        <f t="shared" si="16"/>
        <v>158.4</v>
      </c>
      <c r="J345" s="32">
        <f t="shared" si="17"/>
        <v>950.4</v>
      </c>
    </row>
    <row r="346" spans="1:10" x14ac:dyDescent="0.25">
      <c r="A346" s="32" t="s">
        <v>78</v>
      </c>
      <c r="B346" s="32" t="s">
        <v>64</v>
      </c>
      <c r="C346" s="37" t="s">
        <v>65</v>
      </c>
      <c r="D346" s="37">
        <v>20</v>
      </c>
      <c r="E346" s="32" t="s">
        <v>58</v>
      </c>
      <c r="F346" s="37">
        <v>100963</v>
      </c>
      <c r="G346" s="32">
        <f>VLOOKUP(C346,Prices!A:C,3,0)</f>
        <v>33</v>
      </c>
      <c r="H346" s="32">
        <f t="shared" si="15"/>
        <v>660</v>
      </c>
      <c r="I346" s="32">
        <f t="shared" si="16"/>
        <v>132</v>
      </c>
      <c r="J346" s="32">
        <f t="shared" si="17"/>
        <v>792</v>
      </c>
    </row>
    <row r="347" spans="1:10" x14ac:dyDescent="0.25">
      <c r="A347" s="32" t="s">
        <v>78</v>
      </c>
      <c r="B347" s="32" t="s">
        <v>64</v>
      </c>
      <c r="C347" s="37" t="s">
        <v>65</v>
      </c>
      <c r="D347" s="37">
        <v>32</v>
      </c>
      <c r="E347" s="32" t="s">
        <v>59</v>
      </c>
      <c r="F347" s="37">
        <v>100964</v>
      </c>
      <c r="G347" s="32">
        <f>VLOOKUP(C347,Prices!A:C,3,0)</f>
        <v>33</v>
      </c>
      <c r="H347" s="32">
        <f t="shared" si="15"/>
        <v>1056</v>
      </c>
      <c r="I347" s="32">
        <f t="shared" si="16"/>
        <v>211.20000000000002</v>
      </c>
      <c r="J347" s="32">
        <f t="shared" si="17"/>
        <v>1267.2</v>
      </c>
    </row>
    <row r="348" spans="1:10" x14ac:dyDescent="0.25">
      <c r="A348" s="32" t="s">
        <v>78</v>
      </c>
      <c r="B348" s="32" t="s">
        <v>64</v>
      </c>
      <c r="C348" s="37" t="s">
        <v>65</v>
      </c>
      <c r="D348" s="37">
        <v>42</v>
      </c>
      <c r="E348" s="32" t="s">
        <v>60</v>
      </c>
      <c r="F348" s="37">
        <v>100965</v>
      </c>
      <c r="G348" s="32">
        <f>VLOOKUP(C348,Prices!A:C,3,0)</f>
        <v>33</v>
      </c>
      <c r="H348" s="32">
        <f t="shared" si="15"/>
        <v>1386</v>
      </c>
      <c r="I348" s="32">
        <f t="shared" si="16"/>
        <v>277.2</v>
      </c>
      <c r="J348" s="32">
        <f t="shared" si="17"/>
        <v>1663.2</v>
      </c>
    </row>
    <row r="349" spans="1:10" x14ac:dyDescent="0.25">
      <c r="A349" s="32" t="s">
        <v>78</v>
      </c>
      <c r="B349" s="32" t="s">
        <v>64</v>
      </c>
      <c r="C349" s="37" t="s">
        <v>65</v>
      </c>
      <c r="D349" s="37">
        <v>10</v>
      </c>
      <c r="E349" s="32" t="s">
        <v>58</v>
      </c>
      <c r="F349" s="37">
        <v>100966</v>
      </c>
      <c r="G349" s="32">
        <f>VLOOKUP(C349,Prices!A:C,3,0)</f>
        <v>33</v>
      </c>
      <c r="H349" s="32">
        <f t="shared" si="15"/>
        <v>330</v>
      </c>
      <c r="I349" s="32">
        <f t="shared" si="16"/>
        <v>66</v>
      </c>
      <c r="J349" s="32">
        <f t="shared" si="17"/>
        <v>396</v>
      </c>
    </row>
    <row r="350" spans="1:10" x14ac:dyDescent="0.25">
      <c r="A350" s="32" t="s">
        <v>78</v>
      </c>
      <c r="B350" s="32" t="s">
        <v>64</v>
      </c>
      <c r="C350" s="37" t="s">
        <v>65</v>
      </c>
      <c r="D350" s="37">
        <v>26</v>
      </c>
      <c r="E350" s="32" t="s">
        <v>61</v>
      </c>
      <c r="F350" s="37">
        <v>100967</v>
      </c>
      <c r="G350" s="32">
        <f>VLOOKUP(C350,Prices!A:C,3,0)</f>
        <v>33</v>
      </c>
      <c r="H350" s="32">
        <f t="shared" si="15"/>
        <v>858</v>
      </c>
      <c r="I350" s="32">
        <f t="shared" si="16"/>
        <v>171.60000000000002</v>
      </c>
      <c r="J350" s="32">
        <f t="shared" si="17"/>
        <v>1029.5999999999999</v>
      </c>
    </row>
    <row r="351" spans="1:10" x14ac:dyDescent="0.25">
      <c r="A351" s="32" t="s">
        <v>78</v>
      </c>
      <c r="B351" s="32" t="s">
        <v>64</v>
      </c>
      <c r="C351" s="37" t="s">
        <v>65</v>
      </c>
      <c r="D351" s="37">
        <v>45</v>
      </c>
      <c r="E351" s="32" t="s">
        <v>60</v>
      </c>
      <c r="F351" s="37">
        <v>100968</v>
      </c>
      <c r="G351" s="32">
        <f>VLOOKUP(C351,Prices!A:C,3,0)</f>
        <v>33</v>
      </c>
      <c r="H351" s="32">
        <f t="shared" si="15"/>
        <v>1485</v>
      </c>
      <c r="I351" s="32">
        <f t="shared" si="16"/>
        <v>297</v>
      </c>
      <c r="J351" s="32">
        <f t="shared" si="17"/>
        <v>1782</v>
      </c>
    </row>
    <row r="352" spans="1:10" x14ac:dyDescent="0.25">
      <c r="A352" s="32" t="s">
        <v>78</v>
      </c>
      <c r="B352" s="32" t="s">
        <v>64</v>
      </c>
      <c r="C352" s="37" t="s">
        <v>65</v>
      </c>
      <c r="D352" s="37">
        <v>20</v>
      </c>
      <c r="E352" s="32" t="s">
        <v>57</v>
      </c>
      <c r="F352" s="37">
        <v>100969</v>
      </c>
      <c r="G352" s="32">
        <f>VLOOKUP(C352,Prices!A:C,3,0)</f>
        <v>33</v>
      </c>
      <c r="H352" s="32">
        <f t="shared" si="15"/>
        <v>660</v>
      </c>
      <c r="I352" s="32">
        <f t="shared" si="16"/>
        <v>132</v>
      </c>
      <c r="J352" s="32">
        <f t="shared" si="17"/>
        <v>792</v>
      </c>
    </row>
    <row r="353" spans="1:10" x14ac:dyDescent="0.25">
      <c r="A353" s="32" t="s">
        <v>78</v>
      </c>
      <c r="B353" s="32" t="s">
        <v>66</v>
      </c>
      <c r="C353" s="37" t="s">
        <v>67</v>
      </c>
      <c r="D353" s="37">
        <v>19</v>
      </c>
      <c r="E353" s="32" t="s">
        <v>57</v>
      </c>
      <c r="F353" s="37">
        <v>100970</v>
      </c>
      <c r="G353" s="32">
        <f>VLOOKUP(C353,Prices!A:C,3,0)</f>
        <v>35</v>
      </c>
      <c r="H353" s="32">
        <f t="shared" si="15"/>
        <v>665</v>
      </c>
      <c r="I353" s="32">
        <f t="shared" si="16"/>
        <v>133</v>
      </c>
      <c r="J353" s="32">
        <f t="shared" si="17"/>
        <v>798</v>
      </c>
    </row>
    <row r="354" spans="1:10" x14ac:dyDescent="0.25">
      <c r="A354" s="32" t="s">
        <v>78</v>
      </c>
      <c r="B354" s="32" t="s">
        <v>66</v>
      </c>
      <c r="C354" s="37" t="s">
        <v>67</v>
      </c>
      <c r="D354" s="37">
        <v>36</v>
      </c>
      <c r="E354" s="32" t="s">
        <v>58</v>
      </c>
      <c r="F354" s="37">
        <v>100971</v>
      </c>
      <c r="G354" s="32">
        <f>VLOOKUP(C354,Prices!A:C,3,0)</f>
        <v>35</v>
      </c>
      <c r="H354" s="32">
        <f t="shared" si="15"/>
        <v>1260</v>
      </c>
      <c r="I354" s="32">
        <f t="shared" si="16"/>
        <v>252</v>
      </c>
      <c r="J354" s="32">
        <f t="shared" si="17"/>
        <v>1512</v>
      </c>
    </row>
    <row r="355" spans="1:10" x14ac:dyDescent="0.25">
      <c r="A355" s="32" t="s">
        <v>78</v>
      </c>
      <c r="B355" s="32" t="s">
        <v>66</v>
      </c>
      <c r="C355" s="37" t="s">
        <v>67</v>
      </c>
      <c r="D355" s="37">
        <v>34</v>
      </c>
      <c r="E355" s="32" t="s">
        <v>59</v>
      </c>
      <c r="F355" s="37">
        <v>100972</v>
      </c>
      <c r="G355" s="32">
        <f>VLOOKUP(C355,Prices!A:C,3,0)</f>
        <v>35</v>
      </c>
      <c r="H355" s="32">
        <f t="shared" si="15"/>
        <v>1190</v>
      </c>
      <c r="I355" s="32">
        <f t="shared" si="16"/>
        <v>238</v>
      </c>
      <c r="J355" s="32">
        <f t="shared" si="17"/>
        <v>1428</v>
      </c>
    </row>
    <row r="356" spans="1:10" x14ac:dyDescent="0.25">
      <c r="A356" s="32" t="s">
        <v>78</v>
      </c>
      <c r="B356" s="32" t="s">
        <v>66</v>
      </c>
      <c r="C356" s="37" t="s">
        <v>67</v>
      </c>
      <c r="D356" s="37">
        <v>43</v>
      </c>
      <c r="E356" s="32" t="s">
        <v>60</v>
      </c>
      <c r="F356" s="37">
        <v>100973</v>
      </c>
      <c r="G356" s="32">
        <f>VLOOKUP(C356,Prices!A:C,3,0)</f>
        <v>35</v>
      </c>
      <c r="H356" s="32">
        <f t="shared" si="15"/>
        <v>1505</v>
      </c>
      <c r="I356" s="32">
        <f t="shared" si="16"/>
        <v>301</v>
      </c>
      <c r="J356" s="32">
        <f t="shared" si="17"/>
        <v>1806</v>
      </c>
    </row>
    <row r="357" spans="1:10" x14ac:dyDescent="0.25">
      <c r="A357" s="32" t="s">
        <v>78</v>
      </c>
      <c r="B357" s="32" t="s">
        <v>66</v>
      </c>
      <c r="C357" s="37" t="s">
        <v>67</v>
      </c>
      <c r="D357" s="37">
        <v>48</v>
      </c>
      <c r="E357" s="32" t="s">
        <v>58</v>
      </c>
      <c r="F357" s="37">
        <v>100974</v>
      </c>
      <c r="G357" s="32">
        <f>VLOOKUP(C357,Prices!A:C,3,0)</f>
        <v>35</v>
      </c>
      <c r="H357" s="32">
        <f t="shared" si="15"/>
        <v>1680</v>
      </c>
      <c r="I357" s="32">
        <f t="shared" si="16"/>
        <v>336</v>
      </c>
      <c r="J357" s="32">
        <f t="shared" si="17"/>
        <v>2016</v>
      </c>
    </row>
    <row r="358" spans="1:10" x14ac:dyDescent="0.25">
      <c r="A358" s="32" t="s">
        <v>78</v>
      </c>
      <c r="B358" s="32" t="s">
        <v>66</v>
      </c>
      <c r="C358" s="37" t="s">
        <v>67</v>
      </c>
      <c r="D358" s="37">
        <v>15</v>
      </c>
      <c r="E358" s="32" t="s">
        <v>61</v>
      </c>
      <c r="F358" s="37">
        <v>100975</v>
      </c>
      <c r="G358" s="32">
        <f>VLOOKUP(C358,Prices!A:C,3,0)</f>
        <v>35</v>
      </c>
      <c r="H358" s="32">
        <f t="shared" si="15"/>
        <v>525</v>
      </c>
      <c r="I358" s="32">
        <f t="shared" si="16"/>
        <v>105</v>
      </c>
      <c r="J358" s="32">
        <f t="shared" si="17"/>
        <v>630</v>
      </c>
    </row>
    <row r="359" spans="1:10" x14ac:dyDescent="0.25">
      <c r="A359" s="32" t="s">
        <v>78</v>
      </c>
      <c r="B359" s="32" t="s">
        <v>66</v>
      </c>
      <c r="C359" s="37" t="s">
        <v>67</v>
      </c>
      <c r="D359" s="37">
        <v>31</v>
      </c>
      <c r="E359" s="32" t="s">
        <v>60</v>
      </c>
      <c r="F359" s="37">
        <v>100976</v>
      </c>
      <c r="G359" s="32">
        <f>VLOOKUP(C359,Prices!A:C,3,0)</f>
        <v>35</v>
      </c>
      <c r="H359" s="32">
        <f t="shared" si="15"/>
        <v>1085</v>
      </c>
      <c r="I359" s="32">
        <f t="shared" si="16"/>
        <v>217</v>
      </c>
      <c r="J359" s="32">
        <f t="shared" si="17"/>
        <v>1302</v>
      </c>
    </row>
    <row r="360" spans="1:10" x14ac:dyDescent="0.25">
      <c r="A360" s="32" t="s">
        <v>78</v>
      </c>
      <c r="B360" s="32" t="s">
        <v>66</v>
      </c>
      <c r="C360" s="37" t="s">
        <v>67</v>
      </c>
      <c r="D360" s="37">
        <v>10</v>
      </c>
      <c r="E360" s="32" t="s">
        <v>57</v>
      </c>
      <c r="F360" s="37">
        <v>100977</v>
      </c>
      <c r="G360" s="32">
        <f>VLOOKUP(C360,Prices!A:C,3,0)</f>
        <v>35</v>
      </c>
      <c r="H360" s="32">
        <f t="shared" si="15"/>
        <v>350</v>
      </c>
      <c r="I360" s="32">
        <f t="shared" si="16"/>
        <v>70</v>
      </c>
      <c r="J360" s="32">
        <f t="shared" si="17"/>
        <v>420</v>
      </c>
    </row>
    <row r="361" spans="1:10" x14ac:dyDescent="0.25">
      <c r="A361" s="32" t="s">
        <v>78</v>
      </c>
      <c r="B361" s="32" t="s">
        <v>68</v>
      </c>
      <c r="C361" s="37" t="s">
        <v>69</v>
      </c>
      <c r="D361" s="37">
        <v>20</v>
      </c>
      <c r="E361" s="32" t="s">
        <v>57</v>
      </c>
      <c r="F361" s="37">
        <v>100978</v>
      </c>
      <c r="G361" s="32">
        <f>VLOOKUP(C361,Prices!A:C,3,0)</f>
        <v>18</v>
      </c>
      <c r="H361" s="32">
        <f t="shared" si="15"/>
        <v>360</v>
      </c>
      <c r="I361" s="32">
        <f t="shared" si="16"/>
        <v>72</v>
      </c>
      <c r="J361" s="32">
        <f t="shared" si="17"/>
        <v>432</v>
      </c>
    </row>
    <row r="362" spans="1:10" x14ac:dyDescent="0.25">
      <c r="A362" s="32" t="s">
        <v>78</v>
      </c>
      <c r="B362" s="32" t="s">
        <v>68</v>
      </c>
      <c r="C362" s="37" t="s">
        <v>69</v>
      </c>
      <c r="D362" s="37">
        <v>8</v>
      </c>
      <c r="E362" s="32" t="s">
        <v>58</v>
      </c>
      <c r="F362" s="37">
        <v>100979</v>
      </c>
      <c r="G362" s="32">
        <f>VLOOKUP(C362,Prices!A:C,3,0)</f>
        <v>18</v>
      </c>
      <c r="H362" s="32">
        <f t="shared" si="15"/>
        <v>144</v>
      </c>
      <c r="I362" s="32">
        <f t="shared" si="16"/>
        <v>28.8</v>
      </c>
      <c r="J362" s="32">
        <f t="shared" si="17"/>
        <v>172.8</v>
      </c>
    </row>
    <row r="363" spans="1:10" x14ac:dyDescent="0.25">
      <c r="A363" s="32" t="s">
        <v>78</v>
      </c>
      <c r="B363" s="32" t="s">
        <v>68</v>
      </c>
      <c r="C363" s="37" t="s">
        <v>69</v>
      </c>
      <c r="D363" s="37">
        <v>25</v>
      </c>
      <c r="E363" s="32" t="s">
        <v>59</v>
      </c>
      <c r="F363" s="37">
        <v>100980</v>
      </c>
      <c r="G363" s="32">
        <f>VLOOKUP(C363,Prices!A:C,3,0)</f>
        <v>18</v>
      </c>
      <c r="H363" s="32">
        <f t="shared" si="15"/>
        <v>450</v>
      </c>
      <c r="I363" s="32">
        <f t="shared" si="16"/>
        <v>90</v>
      </c>
      <c r="J363" s="32">
        <f t="shared" si="17"/>
        <v>540</v>
      </c>
    </row>
    <row r="364" spans="1:10" x14ac:dyDescent="0.25">
      <c r="A364" s="32" t="s">
        <v>78</v>
      </c>
      <c r="B364" s="32" t="s">
        <v>68</v>
      </c>
      <c r="C364" s="37" t="s">
        <v>69</v>
      </c>
      <c r="D364" s="37">
        <v>14</v>
      </c>
      <c r="E364" s="32" t="s">
        <v>60</v>
      </c>
      <c r="F364" s="37">
        <v>100981</v>
      </c>
      <c r="G364" s="32">
        <f>VLOOKUP(C364,Prices!A:C,3,0)</f>
        <v>18</v>
      </c>
      <c r="H364" s="32">
        <f t="shared" si="15"/>
        <v>252</v>
      </c>
      <c r="I364" s="32">
        <f t="shared" si="16"/>
        <v>50.400000000000006</v>
      </c>
      <c r="J364" s="32">
        <f t="shared" si="17"/>
        <v>302.39999999999998</v>
      </c>
    </row>
    <row r="365" spans="1:10" x14ac:dyDescent="0.25">
      <c r="A365" s="32" t="s">
        <v>78</v>
      </c>
      <c r="B365" s="32" t="s">
        <v>68</v>
      </c>
      <c r="C365" s="37" t="s">
        <v>69</v>
      </c>
      <c r="D365" s="37">
        <v>48</v>
      </c>
      <c r="E365" s="32" t="s">
        <v>58</v>
      </c>
      <c r="F365" s="37">
        <v>100982</v>
      </c>
      <c r="G365" s="32">
        <f>VLOOKUP(C365,Prices!A:C,3,0)</f>
        <v>18</v>
      </c>
      <c r="H365" s="32">
        <f t="shared" si="15"/>
        <v>864</v>
      </c>
      <c r="I365" s="32">
        <f t="shared" si="16"/>
        <v>172.8</v>
      </c>
      <c r="J365" s="32">
        <f t="shared" si="17"/>
        <v>1036.8</v>
      </c>
    </row>
    <row r="366" spans="1:10" x14ac:dyDescent="0.25">
      <c r="A366" s="32" t="s">
        <v>78</v>
      </c>
      <c r="B366" s="32" t="s">
        <v>68</v>
      </c>
      <c r="C366" s="37" t="s">
        <v>69</v>
      </c>
      <c r="D366" s="37">
        <v>13</v>
      </c>
      <c r="E366" s="32" t="s">
        <v>61</v>
      </c>
      <c r="F366" s="37">
        <v>100983</v>
      </c>
      <c r="G366" s="32">
        <f>VLOOKUP(C366,Prices!A:C,3,0)</f>
        <v>18</v>
      </c>
      <c r="H366" s="32">
        <f t="shared" si="15"/>
        <v>234</v>
      </c>
      <c r="I366" s="32">
        <f t="shared" si="16"/>
        <v>46.800000000000004</v>
      </c>
      <c r="J366" s="32">
        <f t="shared" si="17"/>
        <v>280.8</v>
      </c>
    </row>
    <row r="367" spans="1:10" x14ac:dyDescent="0.25">
      <c r="A367" s="32" t="s">
        <v>78</v>
      </c>
      <c r="B367" s="32" t="s">
        <v>68</v>
      </c>
      <c r="C367" s="37" t="s">
        <v>69</v>
      </c>
      <c r="D367" s="37">
        <v>42</v>
      </c>
      <c r="E367" s="32" t="s">
        <v>60</v>
      </c>
      <c r="F367" s="37">
        <v>100984</v>
      </c>
      <c r="G367" s="32">
        <f>VLOOKUP(C367,Prices!A:C,3,0)</f>
        <v>18</v>
      </c>
      <c r="H367" s="32">
        <f t="shared" si="15"/>
        <v>756</v>
      </c>
      <c r="I367" s="32">
        <f t="shared" si="16"/>
        <v>151.20000000000002</v>
      </c>
      <c r="J367" s="32">
        <f t="shared" si="17"/>
        <v>907.2</v>
      </c>
    </row>
    <row r="368" spans="1:10" x14ac:dyDescent="0.25">
      <c r="A368" s="32" t="s">
        <v>78</v>
      </c>
      <c r="B368" s="32" t="s">
        <v>68</v>
      </c>
      <c r="C368" s="37" t="s">
        <v>69</v>
      </c>
      <c r="D368" s="37">
        <v>46</v>
      </c>
      <c r="E368" s="32" t="s">
        <v>57</v>
      </c>
      <c r="F368" s="37">
        <v>100985</v>
      </c>
      <c r="G368" s="32">
        <f>VLOOKUP(C368,Prices!A:C,3,0)</f>
        <v>18</v>
      </c>
      <c r="H368" s="32">
        <f t="shared" si="15"/>
        <v>828</v>
      </c>
      <c r="I368" s="32">
        <f t="shared" si="16"/>
        <v>165.60000000000002</v>
      </c>
      <c r="J368" s="32">
        <f t="shared" si="17"/>
        <v>993.6</v>
      </c>
    </row>
    <row r="369" spans="1:10" x14ac:dyDescent="0.25">
      <c r="A369" s="32" t="s">
        <v>78</v>
      </c>
      <c r="B369" s="32" t="s">
        <v>70</v>
      </c>
      <c r="C369" s="37" t="s">
        <v>71</v>
      </c>
      <c r="D369" s="37">
        <v>20</v>
      </c>
      <c r="E369" s="32" t="s">
        <v>57</v>
      </c>
      <c r="F369" s="37">
        <v>100986</v>
      </c>
      <c r="G369" s="32">
        <f>VLOOKUP(C369,Prices!A:C,3,0)</f>
        <v>22</v>
      </c>
      <c r="H369" s="32">
        <f t="shared" si="15"/>
        <v>440</v>
      </c>
      <c r="I369" s="32">
        <f t="shared" si="16"/>
        <v>88</v>
      </c>
      <c r="J369" s="32">
        <f t="shared" si="17"/>
        <v>528</v>
      </c>
    </row>
    <row r="370" spans="1:10" x14ac:dyDescent="0.25">
      <c r="A370" s="32" t="s">
        <v>78</v>
      </c>
      <c r="B370" s="32" t="s">
        <v>70</v>
      </c>
      <c r="C370" s="37" t="s">
        <v>71</v>
      </c>
      <c r="D370" s="37">
        <v>32</v>
      </c>
      <c r="E370" s="32" t="s">
        <v>58</v>
      </c>
      <c r="F370" s="37">
        <v>100987</v>
      </c>
      <c r="G370" s="32">
        <f>VLOOKUP(C370,Prices!A:C,3,0)</f>
        <v>22</v>
      </c>
      <c r="H370" s="32">
        <f t="shared" si="15"/>
        <v>704</v>
      </c>
      <c r="I370" s="32">
        <f t="shared" si="16"/>
        <v>140.80000000000001</v>
      </c>
      <c r="J370" s="32">
        <f t="shared" si="17"/>
        <v>844.8</v>
      </c>
    </row>
    <row r="371" spans="1:10" x14ac:dyDescent="0.25">
      <c r="A371" s="32" t="s">
        <v>78</v>
      </c>
      <c r="B371" s="32" t="s">
        <v>70</v>
      </c>
      <c r="C371" s="37" t="s">
        <v>71</v>
      </c>
      <c r="D371" s="37">
        <v>37</v>
      </c>
      <c r="E371" s="32" t="s">
        <v>59</v>
      </c>
      <c r="F371" s="37">
        <v>100988</v>
      </c>
      <c r="G371" s="32">
        <f>VLOOKUP(C371,Prices!A:C,3,0)</f>
        <v>22</v>
      </c>
      <c r="H371" s="32">
        <f t="shared" si="15"/>
        <v>814</v>
      </c>
      <c r="I371" s="32">
        <f t="shared" si="16"/>
        <v>162.80000000000001</v>
      </c>
      <c r="J371" s="32">
        <f t="shared" si="17"/>
        <v>976.8</v>
      </c>
    </row>
    <row r="372" spans="1:10" x14ac:dyDescent="0.25">
      <c r="A372" s="32" t="s">
        <v>78</v>
      </c>
      <c r="B372" s="32" t="s">
        <v>70</v>
      </c>
      <c r="C372" s="37" t="s">
        <v>71</v>
      </c>
      <c r="D372" s="37">
        <v>38</v>
      </c>
      <c r="E372" s="32" t="s">
        <v>60</v>
      </c>
      <c r="F372" s="37">
        <v>100989</v>
      </c>
      <c r="G372" s="32">
        <f>VLOOKUP(C372,Prices!A:C,3,0)</f>
        <v>22</v>
      </c>
      <c r="H372" s="32">
        <f t="shared" si="15"/>
        <v>836</v>
      </c>
      <c r="I372" s="32">
        <f t="shared" si="16"/>
        <v>167.20000000000002</v>
      </c>
      <c r="J372" s="32">
        <f t="shared" si="17"/>
        <v>1003.2</v>
      </c>
    </row>
    <row r="373" spans="1:10" x14ac:dyDescent="0.25">
      <c r="A373" s="32" t="s">
        <v>78</v>
      </c>
      <c r="B373" s="32" t="s">
        <v>70</v>
      </c>
      <c r="C373" s="37" t="s">
        <v>71</v>
      </c>
      <c r="D373" s="37">
        <v>8</v>
      </c>
      <c r="E373" s="32" t="s">
        <v>58</v>
      </c>
      <c r="F373" s="37">
        <v>100990</v>
      </c>
      <c r="G373" s="32">
        <f>VLOOKUP(C373,Prices!A:C,3,0)</f>
        <v>22</v>
      </c>
      <c r="H373" s="32">
        <f t="shared" si="15"/>
        <v>176</v>
      </c>
      <c r="I373" s="32">
        <f t="shared" si="16"/>
        <v>35.200000000000003</v>
      </c>
      <c r="J373" s="32">
        <f t="shared" si="17"/>
        <v>211.2</v>
      </c>
    </row>
    <row r="374" spans="1:10" x14ac:dyDescent="0.25">
      <c r="A374" s="32" t="s">
        <v>78</v>
      </c>
      <c r="B374" s="32" t="s">
        <v>70</v>
      </c>
      <c r="C374" s="37" t="s">
        <v>71</v>
      </c>
      <c r="D374" s="37">
        <v>14</v>
      </c>
      <c r="E374" s="32" t="s">
        <v>61</v>
      </c>
      <c r="F374" s="37">
        <v>100991</v>
      </c>
      <c r="G374" s="32">
        <f>VLOOKUP(C374,Prices!A:C,3,0)</f>
        <v>22</v>
      </c>
      <c r="H374" s="32">
        <f t="shared" si="15"/>
        <v>308</v>
      </c>
      <c r="I374" s="32">
        <f t="shared" si="16"/>
        <v>61.6</v>
      </c>
      <c r="J374" s="32">
        <f t="shared" si="17"/>
        <v>369.6</v>
      </c>
    </row>
    <row r="375" spans="1:10" x14ac:dyDescent="0.25">
      <c r="A375" s="32" t="s">
        <v>78</v>
      </c>
      <c r="B375" s="32" t="s">
        <v>70</v>
      </c>
      <c r="C375" s="37" t="s">
        <v>71</v>
      </c>
      <c r="D375" s="37">
        <v>48</v>
      </c>
      <c r="E375" s="32" t="s">
        <v>60</v>
      </c>
      <c r="F375" s="37">
        <v>100992</v>
      </c>
      <c r="G375" s="32">
        <f>VLOOKUP(C375,Prices!A:C,3,0)</f>
        <v>22</v>
      </c>
      <c r="H375" s="32">
        <f t="shared" si="15"/>
        <v>1056</v>
      </c>
      <c r="I375" s="32">
        <f t="shared" si="16"/>
        <v>211.20000000000002</v>
      </c>
      <c r="J375" s="32">
        <f t="shared" si="17"/>
        <v>1267.2</v>
      </c>
    </row>
    <row r="376" spans="1:10" x14ac:dyDescent="0.25">
      <c r="A376" s="32" t="s">
        <v>78</v>
      </c>
      <c r="B376" s="32" t="s">
        <v>70</v>
      </c>
      <c r="C376" s="37" t="s">
        <v>71</v>
      </c>
      <c r="D376" s="37">
        <v>37</v>
      </c>
      <c r="E376" s="32" t="s">
        <v>57</v>
      </c>
      <c r="F376" s="37">
        <v>100993</v>
      </c>
      <c r="G376" s="32">
        <f>VLOOKUP(C376,Prices!A:C,3,0)</f>
        <v>22</v>
      </c>
      <c r="H376" s="32">
        <f t="shared" si="15"/>
        <v>814</v>
      </c>
      <c r="I376" s="32">
        <f t="shared" si="16"/>
        <v>162.80000000000001</v>
      </c>
      <c r="J376" s="32">
        <f t="shared" si="17"/>
        <v>976.8</v>
      </c>
    </row>
    <row r="377" spans="1:10" x14ac:dyDescent="0.25">
      <c r="A377" s="32" t="s">
        <v>78</v>
      </c>
      <c r="B377" s="32" t="s">
        <v>72</v>
      </c>
      <c r="C377" s="37" t="s">
        <v>73</v>
      </c>
      <c r="D377" s="37">
        <v>12</v>
      </c>
      <c r="E377" s="32" t="s">
        <v>57</v>
      </c>
      <c r="F377" s="37">
        <v>100994</v>
      </c>
      <c r="G377" s="32">
        <f>VLOOKUP(C377,Prices!A:C,3,0)</f>
        <v>26</v>
      </c>
      <c r="H377" s="32">
        <f t="shared" si="15"/>
        <v>312</v>
      </c>
      <c r="I377" s="32">
        <f t="shared" si="16"/>
        <v>62.400000000000006</v>
      </c>
      <c r="J377" s="32">
        <f t="shared" si="17"/>
        <v>374.4</v>
      </c>
    </row>
    <row r="378" spans="1:10" x14ac:dyDescent="0.25">
      <c r="A378" s="32" t="s">
        <v>78</v>
      </c>
      <c r="B378" s="32" t="s">
        <v>72</v>
      </c>
      <c r="C378" s="37" t="s">
        <v>73</v>
      </c>
      <c r="D378" s="37">
        <v>14</v>
      </c>
      <c r="E378" s="32" t="s">
        <v>58</v>
      </c>
      <c r="F378" s="37">
        <v>100995</v>
      </c>
      <c r="G378" s="32">
        <f>VLOOKUP(C378,Prices!A:C,3,0)</f>
        <v>26</v>
      </c>
      <c r="H378" s="32">
        <f t="shared" si="15"/>
        <v>364</v>
      </c>
      <c r="I378" s="32">
        <f t="shared" si="16"/>
        <v>72.8</v>
      </c>
      <c r="J378" s="32">
        <f t="shared" si="17"/>
        <v>436.8</v>
      </c>
    </row>
    <row r="379" spans="1:10" x14ac:dyDescent="0.25">
      <c r="A379" s="32" t="s">
        <v>78</v>
      </c>
      <c r="B379" s="32" t="s">
        <v>72</v>
      </c>
      <c r="C379" s="37" t="s">
        <v>73</v>
      </c>
      <c r="D379" s="37">
        <v>6</v>
      </c>
      <c r="E379" s="32" t="s">
        <v>59</v>
      </c>
      <c r="F379" s="37">
        <v>100996</v>
      </c>
      <c r="G379" s="32">
        <f>VLOOKUP(C379,Prices!A:C,3,0)</f>
        <v>26</v>
      </c>
      <c r="H379" s="32">
        <f t="shared" si="15"/>
        <v>156</v>
      </c>
      <c r="I379" s="32">
        <f t="shared" si="16"/>
        <v>31.200000000000003</v>
      </c>
      <c r="J379" s="32">
        <f t="shared" si="17"/>
        <v>187.2</v>
      </c>
    </row>
    <row r="380" spans="1:10" x14ac:dyDescent="0.25">
      <c r="A380" s="32" t="s">
        <v>78</v>
      </c>
      <c r="B380" s="32" t="s">
        <v>72</v>
      </c>
      <c r="C380" s="37" t="s">
        <v>73</v>
      </c>
      <c r="D380" s="37">
        <v>13</v>
      </c>
      <c r="E380" s="32" t="s">
        <v>60</v>
      </c>
      <c r="F380" s="37">
        <v>100997</v>
      </c>
      <c r="G380" s="32">
        <f>VLOOKUP(C380,Prices!A:C,3,0)</f>
        <v>26</v>
      </c>
      <c r="H380" s="32">
        <f t="shared" si="15"/>
        <v>338</v>
      </c>
      <c r="I380" s="32">
        <f t="shared" si="16"/>
        <v>67.600000000000009</v>
      </c>
      <c r="J380" s="32">
        <f t="shared" si="17"/>
        <v>405.6</v>
      </c>
    </row>
    <row r="381" spans="1:10" x14ac:dyDescent="0.25">
      <c r="A381" s="32" t="s">
        <v>78</v>
      </c>
      <c r="B381" s="32" t="s">
        <v>72</v>
      </c>
      <c r="C381" s="37" t="s">
        <v>73</v>
      </c>
      <c r="D381" s="37">
        <v>31</v>
      </c>
      <c r="E381" s="32" t="s">
        <v>58</v>
      </c>
      <c r="F381" s="37">
        <v>100998</v>
      </c>
      <c r="G381" s="32">
        <f>VLOOKUP(C381,Prices!A:C,3,0)</f>
        <v>26</v>
      </c>
      <c r="H381" s="32">
        <f t="shared" si="15"/>
        <v>806</v>
      </c>
      <c r="I381" s="32">
        <f t="shared" si="16"/>
        <v>161.20000000000002</v>
      </c>
      <c r="J381" s="32">
        <f t="shared" si="17"/>
        <v>967.2</v>
      </c>
    </row>
    <row r="382" spans="1:10" x14ac:dyDescent="0.25">
      <c r="A382" s="32" t="s">
        <v>78</v>
      </c>
      <c r="B382" s="32" t="s">
        <v>72</v>
      </c>
      <c r="C382" s="37" t="s">
        <v>73</v>
      </c>
      <c r="D382" s="37">
        <v>33</v>
      </c>
      <c r="E382" s="32" t="s">
        <v>61</v>
      </c>
      <c r="F382" s="37">
        <v>100999</v>
      </c>
      <c r="G382" s="32">
        <f>VLOOKUP(C382,Prices!A:C,3,0)</f>
        <v>26</v>
      </c>
      <c r="H382" s="32">
        <f t="shared" si="15"/>
        <v>858</v>
      </c>
      <c r="I382" s="32">
        <f t="shared" si="16"/>
        <v>171.60000000000002</v>
      </c>
      <c r="J382" s="32">
        <f t="shared" si="17"/>
        <v>1029.5999999999999</v>
      </c>
    </row>
    <row r="383" spans="1:10" x14ac:dyDescent="0.25">
      <c r="A383" s="32" t="s">
        <v>78</v>
      </c>
      <c r="B383" s="32" t="s">
        <v>72</v>
      </c>
      <c r="C383" s="37" t="s">
        <v>73</v>
      </c>
      <c r="D383" s="37">
        <v>37</v>
      </c>
      <c r="E383" s="32" t="s">
        <v>60</v>
      </c>
      <c r="F383" s="37">
        <v>101000</v>
      </c>
      <c r="G383" s="32">
        <f>VLOOKUP(C383,Prices!A:C,3,0)</f>
        <v>26</v>
      </c>
      <c r="H383" s="32">
        <f t="shared" si="15"/>
        <v>962</v>
      </c>
      <c r="I383" s="32">
        <f t="shared" si="16"/>
        <v>192.4</v>
      </c>
      <c r="J383" s="32">
        <f t="shared" si="17"/>
        <v>1154.4000000000001</v>
      </c>
    </row>
    <row r="384" spans="1:10" x14ac:dyDescent="0.25">
      <c r="A384" s="32" t="s">
        <v>78</v>
      </c>
      <c r="B384" s="32" t="s">
        <v>72</v>
      </c>
      <c r="C384" s="37" t="s">
        <v>73</v>
      </c>
      <c r="D384" s="37">
        <v>29</v>
      </c>
      <c r="E384" s="32" t="s">
        <v>57</v>
      </c>
      <c r="F384" s="37">
        <v>101001</v>
      </c>
      <c r="G384" s="32">
        <f>VLOOKUP(C384,Prices!A:C,3,0)</f>
        <v>26</v>
      </c>
      <c r="H384" s="32">
        <f t="shared" si="15"/>
        <v>754</v>
      </c>
      <c r="I384" s="32">
        <f t="shared" si="16"/>
        <v>150.80000000000001</v>
      </c>
      <c r="J384" s="32">
        <f t="shared" si="17"/>
        <v>904.8</v>
      </c>
    </row>
    <row r="385" spans="1:10" x14ac:dyDescent="0.25">
      <c r="A385" s="32" t="s">
        <v>78</v>
      </c>
      <c r="B385" s="32" t="s">
        <v>74</v>
      </c>
      <c r="C385" s="37" t="s">
        <v>75</v>
      </c>
      <c r="D385" s="37">
        <v>9</v>
      </c>
      <c r="E385" s="32" t="s">
        <v>57</v>
      </c>
      <c r="F385" s="37">
        <v>101002</v>
      </c>
      <c r="G385" s="32">
        <f>VLOOKUP(C385,Prices!A:C,3,0)</f>
        <v>31</v>
      </c>
      <c r="H385" s="32">
        <f t="shared" si="15"/>
        <v>279</v>
      </c>
      <c r="I385" s="32">
        <f t="shared" si="16"/>
        <v>55.800000000000004</v>
      </c>
      <c r="J385" s="32">
        <f t="shared" si="17"/>
        <v>334.8</v>
      </c>
    </row>
    <row r="386" spans="1:10" x14ac:dyDescent="0.25">
      <c r="A386" s="32" t="s">
        <v>78</v>
      </c>
      <c r="B386" s="32" t="s">
        <v>74</v>
      </c>
      <c r="C386" s="37" t="s">
        <v>75</v>
      </c>
      <c r="D386" s="37">
        <v>37</v>
      </c>
      <c r="E386" s="32" t="s">
        <v>58</v>
      </c>
      <c r="F386" s="37">
        <v>101003</v>
      </c>
      <c r="G386" s="32">
        <f>VLOOKUP(C386,Prices!A:C,3,0)</f>
        <v>31</v>
      </c>
      <c r="H386" s="32">
        <f t="shared" si="15"/>
        <v>1147</v>
      </c>
      <c r="I386" s="32">
        <f t="shared" si="16"/>
        <v>229.4</v>
      </c>
      <c r="J386" s="32">
        <f t="shared" si="17"/>
        <v>1376.4</v>
      </c>
    </row>
    <row r="387" spans="1:10" x14ac:dyDescent="0.25">
      <c r="A387" s="32" t="s">
        <v>78</v>
      </c>
      <c r="B387" s="32" t="s">
        <v>74</v>
      </c>
      <c r="C387" s="37" t="s">
        <v>75</v>
      </c>
      <c r="D387" s="37">
        <v>30</v>
      </c>
      <c r="E387" s="32" t="s">
        <v>59</v>
      </c>
      <c r="F387" s="37">
        <v>101004</v>
      </c>
      <c r="G387" s="32">
        <f>VLOOKUP(C387,Prices!A:C,3,0)</f>
        <v>31</v>
      </c>
      <c r="H387" s="32">
        <f t="shared" si="15"/>
        <v>930</v>
      </c>
      <c r="I387" s="32">
        <f t="shared" si="16"/>
        <v>186</v>
      </c>
      <c r="J387" s="32">
        <f t="shared" si="17"/>
        <v>1116</v>
      </c>
    </row>
    <row r="388" spans="1:10" x14ac:dyDescent="0.25">
      <c r="A388" s="32" t="s">
        <v>78</v>
      </c>
      <c r="B388" s="32" t="s">
        <v>74</v>
      </c>
      <c r="C388" s="37" t="s">
        <v>75</v>
      </c>
      <c r="D388" s="37">
        <v>16</v>
      </c>
      <c r="E388" s="32" t="s">
        <v>60</v>
      </c>
      <c r="F388" s="37">
        <v>101005</v>
      </c>
      <c r="G388" s="32">
        <f>VLOOKUP(C388,Prices!A:C,3,0)</f>
        <v>31</v>
      </c>
      <c r="H388" s="32">
        <f t="shared" si="15"/>
        <v>496</v>
      </c>
      <c r="I388" s="32">
        <f t="shared" si="16"/>
        <v>99.2</v>
      </c>
      <c r="J388" s="32">
        <f t="shared" si="17"/>
        <v>595.20000000000005</v>
      </c>
    </row>
    <row r="389" spans="1:10" x14ac:dyDescent="0.25">
      <c r="A389" s="32" t="s">
        <v>78</v>
      </c>
      <c r="B389" s="32" t="s">
        <v>74</v>
      </c>
      <c r="C389" s="37" t="s">
        <v>75</v>
      </c>
      <c r="D389" s="37">
        <v>46</v>
      </c>
      <c r="E389" s="32" t="s">
        <v>58</v>
      </c>
      <c r="F389" s="37">
        <v>101006</v>
      </c>
      <c r="G389" s="32">
        <f>VLOOKUP(C389,Prices!A:C,3,0)</f>
        <v>31</v>
      </c>
      <c r="H389" s="32">
        <f t="shared" si="15"/>
        <v>1426</v>
      </c>
      <c r="I389" s="32">
        <f t="shared" si="16"/>
        <v>285.2</v>
      </c>
      <c r="J389" s="32">
        <f t="shared" si="17"/>
        <v>1711.2</v>
      </c>
    </row>
    <row r="390" spans="1:10" x14ac:dyDescent="0.25">
      <c r="A390" s="32" t="s">
        <v>78</v>
      </c>
      <c r="B390" s="32" t="s">
        <v>74</v>
      </c>
      <c r="C390" s="37" t="s">
        <v>75</v>
      </c>
      <c r="D390" s="37">
        <v>36</v>
      </c>
      <c r="E390" s="32" t="s">
        <v>61</v>
      </c>
      <c r="F390" s="37">
        <v>101007</v>
      </c>
      <c r="G390" s="32">
        <f>VLOOKUP(C390,Prices!A:C,3,0)</f>
        <v>31</v>
      </c>
      <c r="H390" s="32">
        <f t="shared" si="15"/>
        <v>1116</v>
      </c>
      <c r="I390" s="32">
        <f t="shared" si="16"/>
        <v>223.20000000000002</v>
      </c>
      <c r="J390" s="32">
        <f t="shared" si="17"/>
        <v>1339.2</v>
      </c>
    </row>
    <row r="391" spans="1:10" x14ac:dyDescent="0.25">
      <c r="A391" s="32" t="s">
        <v>78</v>
      </c>
      <c r="B391" s="32" t="s">
        <v>74</v>
      </c>
      <c r="C391" s="37" t="s">
        <v>75</v>
      </c>
      <c r="D391" s="37">
        <v>19</v>
      </c>
      <c r="E391" s="32" t="s">
        <v>60</v>
      </c>
      <c r="F391" s="37">
        <v>101008</v>
      </c>
      <c r="G391" s="32">
        <f>VLOOKUP(C391,Prices!A:C,3,0)</f>
        <v>31</v>
      </c>
      <c r="H391" s="32">
        <f t="shared" si="15"/>
        <v>589</v>
      </c>
      <c r="I391" s="32">
        <f t="shared" si="16"/>
        <v>117.80000000000001</v>
      </c>
      <c r="J391" s="32">
        <f t="shared" si="17"/>
        <v>706.8</v>
      </c>
    </row>
    <row r="392" spans="1:10" x14ac:dyDescent="0.25">
      <c r="A392" s="32" t="s">
        <v>78</v>
      </c>
      <c r="B392" s="32" t="s">
        <v>74</v>
      </c>
      <c r="C392" s="37" t="s">
        <v>75</v>
      </c>
      <c r="D392" s="37">
        <v>7</v>
      </c>
      <c r="E392" s="32" t="s">
        <v>57</v>
      </c>
      <c r="F392" s="37">
        <v>101009</v>
      </c>
      <c r="G392" s="32">
        <f>VLOOKUP(C392,Prices!A:C,3,0)</f>
        <v>31</v>
      </c>
      <c r="H392" s="32">
        <f t="shared" ref="H392" si="18">D392*G392</f>
        <v>217</v>
      </c>
      <c r="I392" s="32">
        <f t="shared" ref="I392" si="19">H392*$I$2</f>
        <v>43.400000000000006</v>
      </c>
      <c r="J392" s="32">
        <f t="shared" ref="J392" si="20">H392+I392</f>
        <v>260.39999999999998</v>
      </c>
    </row>
  </sheetData>
  <mergeCells count="1">
    <mergeCell ref="A4:J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A726E-C777-432A-9346-5F9B0CBBEF0C}">
  <dimension ref="A2:G18"/>
  <sheetViews>
    <sheetView workbookViewId="0"/>
  </sheetViews>
  <sheetFormatPr defaultColWidth="8.85546875" defaultRowHeight="15" x14ac:dyDescent="0.25"/>
  <cols>
    <col min="1" max="1" width="9" bestFit="1" customWidth="1"/>
    <col min="2" max="2" width="27.42578125" customWidth="1"/>
    <col min="3" max="3" width="13.42578125" style="39" customWidth="1"/>
    <col min="5" max="5" width="9.5703125" bestFit="1" customWidth="1"/>
    <col min="6" max="6" width="15.42578125" bestFit="1" customWidth="1"/>
    <col min="7" max="7" width="11.42578125" bestFit="1" customWidth="1"/>
  </cols>
  <sheetData>
    <row r="2" spans="1:7" x14ac:dyDescent="0.25">
      <c r="A2" t="s">
        <v>44</v>
      </c>
      <c r="B2" s="40"/>
    </row>
    <row r="3" spans="1:7" ht="15.75" thickBot="1" x14ac:dyDescent="0.3">
      <c r="E3" s="41"/>
    </row>
    <row r="4" spans="1:7" x14ac:dyDescent="0.25">
      <c r="A4" s="42" t="s">
        <v>48</v>
      </c>
      <c r="B4" s="43" t="s">
        <v>47</v>
      </c>
      <c r="C4" s="44" t="s">
        <v>79</v>
      </c>
      <c r="F4" s="32"/>
    </row>
    <row r="5" spans="1:7" x14ac:dyDescent="0.25">
      <c r="A5" s="45" t="s">
        <v>56</v>
      </c>
      <c r="B5" s="32" t="s">
        <v>55</v>
      </c>
      <c r="C5" s="46">
        <v>25</v>
      </c>
      <c r="E5" s="47"/>
      <c r="G5" s="47"/>
    </row>
    <row r="6" spans="1:7" x14ac:dyDescent="0.25">
      <c r="A6" s="45" t="s">
        <v>63</v>
      </c>
      <c r="B6" s="32" t="s">
        <v>62</v>
      </c>
      <c r="C6" s="46">
        <v>28</v>
      </c>
      <c r="E6" s="47"/>
      <c r="F6" s="37"/>
    </row>
    <row r="7" spans="1:7" x14ac:dyDescent="0.25">
      <c r="A7" s="45" t="s">
        <v>65</v>
      </c>
      <c r="B7" s="32" t="s">
        <v>64</v>
      </c>
      <c r="C7" s="46">
        <v>33</v>
      </c>
      <c r="E7" s="47"/>
      <c r="F7" s="47"/>
    </row>
    <row r="8" spans="1:7" x14ac:dyDescent="0.25">
      <c r="A8" s="45" t="s">
        <v>67</v>
      </c>
      <c r="B8" s="32" t="s">
        <v>66</v>
      </c>
      <c r="C8" s="46">
        <v>35</v>
      </c>
      <c r="E8" s="47"/>
      <c r="F8" s="47"/>
    </row>
    <row r="9" spans="1:7" x14ac:dyDescent="0.25">
      <c r="A9" s="45" t="s">
        <v>69</v>
      </c>
      <c r="B9" s="32" t="s">
        <v>68</v>
      </c>
      <c r="C9" s="46">
        <v>18</v>
      </c>
      <c r="E9" s="47"/>
      <c r="F9" s="47"/>
      <c r="G9" s="37"/>
    </row>
    <row r="10" spans="1:7" x14ac:dyDescent="0.25">
      <c r="A10" s="45" t="s">
        <v>71</v>
      </c>
      <c r="B10" s="32" t="s">
        <v>70</v>
      </c>
      <c r="C10" s="46">
        <v>22</v>
      </c>
      <c r="E10" s="47"/>
      <c r="F10" s="47"/>
    </row>
    <row r="11" spans="1:7" x14ac:dyDescent="0.25">
      <c r="A11" s="45" t="s">
        <v>73</v>
      </c>
      <c r="B11" s="32" t="s">
        <v>72</v>
      </c>
      <c r="C11" s="46">
        <v>26</v>
      </c>
      <c r="E11" s="47"/>
      <c r="F11" s="47"/>
    </row>
    <row r="12" spans="1:7" ht="15.75" thickBot="1" x14ac:dyDescent="0.3">
      <c r="A12" s="48" t="s">
        <v>75</v>
      </c>
      <c r="B12" s="38" t="s">
        <v>74</v>
      </c>
      <c r="C12" s="49">
        <v>31</v>
      </c>
      <c r="E12" s="47"/>
      <c r="F12" s="47"/>
    </row>
    <row r="13" spans="1:7" x14ac:dyDescent="0.25">
      <c r="F13" s="47"/>
    </row>
    <row r="14" spans="1:7" x14ac:dyDescent="0.25">
      <c r="F14" s="47"/>
    </row>
    <row r="15" spans="1:7" x14ac:dyDescent="0.25">
      <c r="F15" s="47"/>
    </row>
    <row r="16" spans="1:7" x14ac:dyDescent="0.25">
      <c r="F16" s="47"/>
    </row>
    <row r="17" spans="3:6" x14ac:dyDescent="0.25">
      <c r="C17"/>
      <c r="F17" s="47"/>
    </row>
    <row r="18" spans="3:6" x14ac:dyDescent="0.25">
      <c r="F18" s="4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3276D-818C-4DE9-93E1-4CD771D3B506}">
  <dimension ref="A2:E12"/>
  <sheetViews>
    <sheetView workbookViewId="0"/>
  </sheetViews>
  <sheetFormatPr defaultColWidth="9.140625" defaultRowHeight="15" x14ac:dyDescent="0.25"/>
  <cols>
    <col min="1" max="1" width="29" style="50" customWidth="1"/>
    <col min="2" max="2" width="9.140625" style="50"/>
    <col min="3" max="3" width="11.28515625" style="50" customWidth="1"/>
    <col min="4" max="4" width="11.5703125" style="50" customWidth="1"/>
    <col min="5" max="16384" width="9.140625" style="50"/>
  </cols>
  <sheetData>
    <row r="2" spans="1:5" x14ac:dyDescent="0.25">
      <c r="A2" s="50" t="s">
        <v>44</v>
      </c>
    </row>
    <row r="4" spans="1:5" x14ac:dyDescent="0.25">
      <c r="A4" s="34" t="s">
        <v>80</v>
      </c>
      <c r="B4" s="50" t="s">
        <v>82</v>
      </c>
      <c r="C4" s="50" t="s">
        <v>83</v>
      </c>
      <c r="D4" s="50" t="s">
        <v>84</v>
      </c>
      <c r="E4" s="50" t="s">
        <v>85</v>
      </c>
    </row>
    <row r="5" spans="1:5" x14ac:dyDescent="0.25">
      <c r="B5" s="51" t="s">
        <v>86</v>
      </c>
      <c r="C5" s="51" t="s">
        <v>86</v>
      </c>
      <c r="D5" s="51" t="s">
        <v>86</v>
      </c>
      <c r="E5" s="50" t="s">
        <v>86</v>
      </c>
    </row>
    <row r="6" spans="1:5" x14ac:dyDescent="0.25">
      <c r="A6" s="50" t="s">
        <v>88</v>
      </c>
      <c r="B6" s="52">
        <v>10000</v>
      </c>
      <c r="C6" s="52">
        <f>+B12</f>
        <v>14226.400000000023</v>
      </c>
      <c r="D6" s="52">
        <f>+C12</f>
        <v>15516.800000000003</v>
      </c>
      <c r="E6" s="50">
        <f>+D12</f>
        <v>-4172.0000000000146</v>
      </c>
    </row>
    <row r="7" spans="1:5" x14ac:dyDescent="0.25">
      <c r="B7" s="51"/>
      <c r="C7" s="51"/>
      <c r="D7" s="51"/>
    </row>
    <row r="8" spans="1:5" x14ac:dyDescent="0.25">
      <c r="A8" s="50" t="s">
        <v>87</v>
      </c>
      <c r="B8" s="53">
        <f>GETPIVOTDATA("Gross Sale",'Q4 Sales'!$A$3,"Month","October")</f>
        <v>124226.40000000001</v>
      </c>
      <c r="C8" s="53">
        <f>GETPIVOTDATA("Gross Sale",'Q4 Sales'!$A$3,"Month","November")</f>
        <v>111290.39999999998</v>
      </c>
      <c r="D8" s="53">
        <f>GETPIVOTDATA("Gross Sale",'Q4 Sales'!$A$3,"Month","December")</f>
        <v>110311.19999999998</v>
      </c>
      <c r="E8" s="53">
        <f>D8*110%</f>
        <v>121342.31999999999</v>
      </c>
    </row>
    <row r="10" spans="1:5" x14ac:dyDescent="0.25">
      <c r="A10" s="50" t="s">
        <v>89</v>
      </c>
      <c r="B10" s="50">
        <v>120000</v>
      </c>
      <c r="C10" s="50">
        <v>110000</v>
      </c>
      <c r="D10" s="50">
        <v>130000</v>
      </c>
      <c r="E10" s="50">
        <v>125000</v>
      </c>
    </row>
    <row r="12" spans="1:5" x14ac:dyDescent="0.25">
      <c r="A12" s="50" t="s">
        <v>90</v>
      </c>
      <c r="B12" s="50">
        <f>B6+B8-B10</f>
        <v>14226.400000000023</v>
      </c>
      <c r="C12" s="50">
        <f>C6+C8-C10</f>
        <v>15516.800000000003</v>
      </c>
      <c r="D12" s="50">
        <f>D6+D8-D10</f>
        <v>-4172.0000000000146</v>
      </c>
      <c r="E12" s="50">
        <f>E6+E8-E10</f>
        <v>-7829.6800000000221</v>
      </c>
    </row>
  </sheetData>
  <sheetProtection algorithmName="SHA-512" hashValue="QYOKX0GHJfcf3TgBxFRu2sqyVRf7sELMi+bILfUWIKre31N1gUf8+h1KGAwf4oKUQ1YbQfOmQYX9yEcUgHfSHw==" saltValue="ne0qTBXeT4xrRARg3UuNZA==" spinCount="100000" sheet="1" objects="1" scenarios="1"/>
  <conditionalFormatting sqref="B12:E12">
    <cfRule type="cellIs" dxfId="2" priority="1" operator="less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4FF39D49DD5444AA50E7A152752107" ma:contentTypeVersion="15" ma:contentTypeDescription="Create a new document." ma:contentTypeScope="" ma:versionID="c1e90d9d76c9c0ea92f424e392c425cc">
  <xsd:schema xmlns:xsd="http://www.w3.org/2001/XMLSchema" xmlns:xs="http://www.w3.org/2001/XMLSchema" xmlns:p="http://schemas.microsoft.com/office/2006/metadata/properties" xmlns:ns2="db3068a4-cdfd-4a8b-a95d-05a830ba04dc" xmlns:ns3="e2297e95-685e-48b7-974b-773aa14fadb3" targetNamespace="http://schemas.microsoft.com/office/2006/metadata/properties" ma:root="true" ma:fieldsID="9486795a8391417f7a3827e60237c377" ns2:_="" ns3:_="">
    <xsd:import namespace="db3068a4-cdfd-4a8b-a95d-05a830ba04dc"/>
    <xsd:import namespace="e2297e95-685e-48b7-974b-773aa14fad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068a4-cdfd-4a8b-a95d-05a830ba0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eb41300-6b2c-4ca9-9d57-0efc90da02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297e95-685e-48b7-974b-773aa14fadb3"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97863f5-5fba-4910-831f-2b6bd0edb07c}" ma:internalName="TaxCatchAll" ma:showField="CatchAllData" ma:web="e2297e95-685e-48b7-974b-773aa14fadb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b3068a4-cdfd-4a8b-a95d-05a830ba04dc">
      <Terms xmlns="http://schemas.microsoft.com/office/infopath/2007/PartnerControls"/>
    </lcf76f155ced4ddcb4097134ff3c332f>
    <TaxCatchAll xmlns="e2297e95-685e-48b7-974b-773aa14fadb3" xsi:nil="true"/>
  </documentManagement>
</p:properties>
</file>

<file path=customXml/itemProps1.xml><?xml version="1.0" encoding="utf-8"?>
<ds:datastoreItem xmlns:ds="http://schemas.openxmlformats.org/officeDocument/2006/customXml" ds:itemID="{CA3AEFC0-3A7B-4A4A-A9CA-AFA404957DDE}"/>
</file>

<file path=customXml/itemProps2.xml><?xml version="1.0" encoding="utf-8"?>
<ds:datastoreItem xmlns:ds="http://schemas.openxmlformats.org/officeDocument/2006/customXml" ds:itemID="{AA850F02-6543-4A51-87C0-F3E08800F116}">
  <ds:schemaRefs>
    <ds:schemaRef ds:uri="http://schemas.microsoft.com/sharepoint/v3/contenttype/forms"/>
  </ds:schemaRefs>
</ds:datastoreItem>
</file>

<file path=customXml/itemProps3.xml><?xml version="1.0" encoding="utf-8"?>
<ds:datastoreItem xmlns:ds="http://schemas.openxmlformats.org/officeDocument/2006/customXml" ds:itemID="{3E0FCC03-4EAD-4FD2-A468-176D59BA142B}">
  <ds:schemaRefs>
    <ds:schemaRef ds:uri="http://schemas.microsoft.com/office/2006/metadata/properties"/>
    <ds:schemaRef ds:uri="http://schemas.microsoft.com/office/infopath/2007/PartnerControls"/>
    <ds:schemaRef ds:uri="db3068a4-cdfd-4a8b-a95d-05a830ba04dc"/>
    <ds:schemaRef ds:uri="e2297e95-685e-48b7-974b-773aa14fad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Revision Example 1</vt:lpstr>
      <vt:lpstr>BB Budget</vt:lpstr>
      <vt:lpstr>Cost Data</vt:lpstr>
      <vt:lpstr>Screen Print</vt:lpstr>
      <vt:lpstr>Revision Example 2</vt:lpstr>
      <vt:lpstr>Q4 Sales</vt:lpstr>
      <vt:lpstr>CDL Sales</vt:lpstr>
      <vt:lpstr>Prices</vt:lpstr>
      <vt:lpstr>Cash Budget</vt:lpstr>
      <vt:lpstr>Revision Example 3</vt:lpstr>
      <vt:lpstr>JWL Budget</vt:lpstr>
      <vt:lpstr>Monthly</vt:lpstr>
      <vt:lpstr>Revision Example 4</vt:lpstr>
      <vt:lpstr>Counties Figures</vt:lpstr>
      <vt:lpstr>May Sales</vt:lpstr>
      <vt:lpstr>Breakeven</vt:lpstr>
      <vt:lpstr>Goal Seek</vt:lpstr>
      <vt:lpstr>Revision Example 5</vt:lpstr>
      <vt:lpstr>Operating 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Ryder</dc:creator>
  <cp:lastModifiedBy>Ali Ryder</cp:lastModifiedBy>
  <dcterms:created xsi:type="dcterms:W3CDTF">2015-06-05T18:17:20Z</dcterms:created>
  <dcterms:modified xsi:type="dcterms:W3CDTF">2023-02-09T10:11:17Z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0x010100F84FF39D49DD5444AA50E7A152752107</vt:lpwstr>
  </property>
  <property fmtid="{D5CDD505-2E9C-101B-9397-08002B2CF9AE}" pid="3" name="MediaServiceImageTags">
    <vt:lpwstr/>
  </property>
</Properties>
</file>